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3320" windowHeight="8520" activeTab="0"/>
  </bookViews>
  <sheets>
    <sheet name="2378-PCDDFs &amp; co-PCBs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<sst xmlns="http://schemas.openxmlformats.org/spreadsheetml/2006/main" count="81" uniqueCount="81">
  <si>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2,3,7,8-D</t>
  </si>
  <si>
    <t>1,2,3,7,8-D</t>
  </si>
  <si>
    <t>1,2,3,4,7,8-D</t>
  </si>
  <si>
    <t>1,2,3,6,7,8-D</t>
  </si>
  <si>
    <t>1,2,3,7,8,9-D</t>
  </si>
  <si>
    <t>1,2,3,4,6,7,8-D</t>
  </si>
  <si>
    <t>OCDD</t>
  </si>
  <si>
    <t>2,3,7,8-F</t>
  </si>
  <si>
    <t>1,2,3,7,8-F</t>
  </si>
  <si>
    <t>2,3,4,7,8-F</t>
  </si>
  <si>
    <t>1,2,3,4,7,8-F</t>
  </si>
  <si>
    <t>1,2,3,6,7,8-F</t>
  </si>
  <si>
    <t>2,3,4,6,7,8-F</t>
  </si>
  <si>
    <t>1,2,3,7,8,9-F</t>
  </si>
  <si>
    <t>1,2,3,4,6,7,8-F</t>
  </si>
  <si>
    <t>1,2,3,4,7,8,9-F</t>
  </si>
  <si>
    <t>OCDF</t>
  </si>
  <si>
    <t>PCB 81</t>
  </si>
  <si>
    <t>PCB 77</t>
  </si>
  <si>
    <t>PCB 126</t>
  </si>
  <si>
    <t>PCB 169</t>
  </si>
  <si>
    <t xml:space="preserve">Concentration and TEQ of 2,3,7,8-PCDD/DFs and co-PCBs in Yusho rice oil  </t>
  </si>
  <si>
    <t>Σ2378-PCDDs</t>
  </si>
  <si>
    <t>Σ2378-PCDFs</t>
  </si>
  <si>
    <t>Σ2378-PCDD/Fs</t>
  </si>
  <si>
    <t>Laboratory STR</t>
  </si>
  <si>
    <t>Σnon-ortho-PCBs</t>
  </si>
  <si>
    <t>PCB 123</t>
  </si>
  <si>
    <t>PCB 118</t>
  </si>
  <si>
    <t>PCB 105</t>
  </si>
  <si>
    <t>PCB 114</t>
  </si>
  <si>
    <t>PCB 156</t>
  </si>
  <si>
    <t>PCB 157</t>
  </si>
  <si>
    <t>PCB 167</t>
  </si>
  <si>
    <t>PCB 189</t>
  </si>
  <si>
    <t>PCB 180</t>
  </si>
  <si>
    <t>PCB 170</t>
  </si>
  <si>
    <t>Σdi-ortho-PCBs</t>
  </si>
  <si>
    <t>Original sample weight (g)</t>
  </si>
  <si>
    <t>Liquid layer
(ng/g)</t>
  </si>
  <si>
    <t>Precipitate layer
(ng/g)</t>
  </si>
  <si>
    <t>WHO-TEQ
(ng-TEQ/g)</t>
  </si>
  <si>
    <t>Weighted Average
(ng/g)</t>
  </si>
  <si>
    <t>WHO-TEF</t>
  </si>
  <si>
    <t>Σco-PCBs</t>
  </si>
  <si>
    <t>Total TEQ</t>
  </si>
  <si>
    <t>C1-A
Liquid layer
(ng/g)</t>
  </si>
  <si>
    <t>C2-A
Precipitate layer (ng/g)</t>
  </si>
  <si>
    <t>C-A
Weighted Average
(ng/g)</t>
  </si>
  <si>
    <t>C-A
WHO-TEQ
(ng-TEQ/g)</t>
  </si>
  <si>
    <t>C1-B
Liquid layer
(ng/g)</t>
  </si>
  <si>
    <t>C2-B
Precipitate layer (ng/g)</t>
  </si>
  <si>
    <t>C-B
Weighted Average
(ng/g)</t>
  </si>
  <si>
    <t>C-B
WHO-TEQ
(ng-TEQ/g)</t>
  </si>
  <si>
    <t>Duplicate analysis</t>
  </si>
  <si>
    <t>First analysis: A</t>
  </si>
  <si>
    <t>Second analysis: B</t>
  </si>
  <si>
    <t>Average 
of 
A and B
(ng/g)</t>
  </si>
  <si>
    <t>Average 
of 
A and B
(ng-TEQ/g)</t>
  </si>
  <si>
    <t>Weighted Average
(ng/g)</t>
  </si>
  <si>
    <t>WHO-TEQ
(ng-TEQ/g)</t>
  </si>
  <si>
    <t>Laboratory YNU</t>
  </si>
  <si>
    <t>Σmono-ortho-PCBs</t>
  </si>
  <si>
    <t>Isomers</t>
  </si>
  <si>
    <t>Average of</t>
  </si>
  <si>
    <t>油症米ぬか油中の2,3,7,8-塩素置換ダイオキシン類とコプラナーPCB濃度</t>
  </si>
  <si>
    <t xml:space="preserve">Yuan Yao, Takumi Takasuga, Shigeki Masunaga, Junko Nakanishi </t>
  </si>
  <si>
    <r>
      <t>Detailed study on the levels of polychlorinated dibenzo-</t>
    </r>
    <r>
      <rPr>
        <i/>
        <sz val="11"/>
        <rFont val="Arial"/>
        <family val="2"/>
      </rPr>
      <t>p</t>
    </r>
    <r>
      <rPr>
        <sz val="11"/>
        <rFont val="Arial"/>
        <family val="2"/>
      </rPr>
      <t>-dioxins, polychlorinated dibenzofurans and polychlorinated biphenyls in Yusho rice oil</t>
    </r>
  </si>
  <si>
    <t>Chemosphere 46[9-10] 1461-1469 (2002)</t>
  </si>
  <si>
    <t>B: Second analysis by Laboratory YNU</t>
  </si>
  <si>
    <t>C2: Precipitate layer</t>
  </si>
  <si>
    <t>C: Weighted average of liquid and precipitate layers</t>
  </si>
  <si>
    <t>* Data are somewhat different from the Table in the original journal due to the different treatment of significant digits.</t>
  </si>
  <si>
    <r>
      <t>A:</t>
    </r>
    <r>
      <rPr>
        <sz val="11"/>
        <rFont val="Arial"/>
        <family val="2"/>
      </rPr>
      <t xml:space="preserve"> First analysis by Laboratory YNU</t>
    </r>
  </si>
  <si>
    <r>
      <t xml:space="preserve">C1: </t>
    </r>
    <r>
      <rPr>
        <sz val="11"/>
        <rFont val="Arial"/>
        <family val="2"/>
      </rPr>
      <t>Liquid layer</t>
    </r>
  </si>
  <si>
    <r>
      <t>横浜国立大学環境科学研究センター紀要</t>
    </r>
    <r>
      <rPr>
        <sz val="11"/>
        <rFont val="Arial"/>
        <family val="2"/>
      </rPr>
      <t>, 27[1] 25-32 (2001)</t>
    </r>
  </si>
  <si>
    <t>姚元、高菅卓三、益永茂樹、中西準子</t>
  </si>
  <si>
    <r>
      <t>クロスチェックによるカネミ油症ライスオイル中</t>
    </r>
    <r>
      <rPr>
        <sz val="11"/>
        <rFont val="Arial"/>
        <family val="2"/>
      </rPr>
      <t>PCDD</t>
    </r>
    <r>
      <rPr>
        <sz val="11"/>
        <rFont val="ＭＳ Ｐゴシック"/>
        <family val="3"/>
      </rPr>
      <t>、</t>
    </r>
    <r>
      <rPr>
        <sz val="11"/>
        <rFont val="Arial"/>
        <family val="2"/>
      </rPr>
      <t>PCDF</t>
    </r>
    <r>
      <rPr>
        <sz val="11"/>
        <rFont val="ＭＳ Ｐゴシック"/>
        <family val="3"/>
      </rPr>
      <t>及び</t>
    </r>
    <r>
      <rPr>
        <sz val="11"/>
        <rFont val="Arial"/>
        <family val="2"/>
      </rPr>
      <t>PCB</t>
    </r>
    <r>
      <rPr>
        <sz val="11"/>
        <rFont val="ＭＳ Ｐゴシック"/>
        <family val="3"/>
      </rPr>
      <t>の分析</t>
    </r>
  </si>
  <si>
    <t>Source 1:</t>
  </si>
  <si>
    <t>Source 2:</t>
  </si>
  <si>
    <t>two laboratories' data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</si>
</sst>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0_);[Red]\(0.00\)"/>
    <numFmt numFmtId="179" formatCode="0.000_);[Red]\(0.000\)"/>
    <numFmt numFmtId="180" formatCode="0.0_ "/>
    <numFmt numFmtId="181" formatCode="0_ "/>
    <numFmt numFmtId="182" formatCode="0;_䄀"/>
    <numFmt numFmtId="183" formatCode="0;_᐀"/>
    <numFmt numFmtId="184" formatCode="0.0000_ "/>
    <numFmt numFmtId="185" formatCode="0.000_ "/>
    <numFmt numFmtId="186" formatCode="0.00_ "/>
    <numFmt numFmtId="187" formatCode="0.000000_ "/>
    <numFmt numFmtId="188" formatCode="0.00000_ "/>
    <numFmt numFmtId="189" formatCode="0.0000_);[Red]\(0.0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Times New Roman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i/>
      <sz val="11"/>
      <name val="Arial"/>
      <family val="2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uble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2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76" fontId="2" fillId="0" borderId="0" xfId="0" applyNumberFormat="1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176" fontId="2" fillId="0" borderId="1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vertical="center"/>
    </xf>
    <xf numFmtId="177" fontId="2" fillId="0" borderId="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5" xfId="0" applyFont="1" applyFill="1" applyBorder="1" applyAlignment="1">
      <alignment horizontal="left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/>
    </xf>
    <xf numFmtId="181" fontId="2" fillId="0" borderId="6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Border="1" applyAlignment="1">
      <alignment vertical="center"/>
    </xf>
    <xf numFmtId="176" fontId="2" fillId="0" borderId="16" xfId="0" applyNumberFormat="1" applyFont="1" applyFill="1" applyBorder="1" applyAlignment="1">
      <alignment horizontal="center" vertical="top" wrapText="1"/>
    </xf>
    <xf numFmtId="176" fontId="2" fillId="0" borderId="17" xfId="0" applyNumberFormat="1" applyFont="1" applyFill="1" applyBorder="1" applyAlignment="1">
      <alignment horizontal="center" vertical="top" wrapText="1"/>
    </xf>
    <xf numFmtId="176" fontId="2" fillId="0" borderId="18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Fill="1" applyBorder="1" applyAlignment="1">
      <alignment horizontal="center" vertical="top" wrapText="1"/>
    </xf>
    <xf numFmtId="176" fontId="2" fillId="0" borderId="15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186" fontId="2" fillId="0" borderId="12" xfId="0" applyNumberFormat="1" applyFont="1" applyBorder="1" applyAlignment="1">
      <alignment horizontal="right" vertical="center"/>
    </xf>
    <xf numFmtId="180" fontId="2" fillId="0" borderId="12" xfId="0" applyNumberFormat="1" applyFont="1" applyBorder="1" applyAlignment="1">
      <alignment horizontal="right" vertical="center"/>
    </xf>
    <xf numFmtId="185" fontId="2" fillId="0" borderId="12" xfId="0" applyNumberFormat="1" applyFont="1" applyBorder="1" applyAlignment="1">
      <alignment horizontal="right" vertical="center"/>
    </xf>
    <xf numFmtId="181" fontId="2" fillId="0" borderId="12" xfId="0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0" fontId="2" fillId="0" borderId="23" xfId="0" applyFont="1" applyFill="1" applyBorder="1" applyAlignment="1">
      <alignment horizontal="center"/>
    </xf>
    <xf numFmtId="0" fontId="0" fillId="0" borderId="15" xfId="0" applyBorder="1" applyAlignment="1">
      <alignment vertical="center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176" fontId="2" fillId="0" borderId="25" xfId="0" applyNumberFormat="1" applyFont="1" applyFill="1" applyBorder="1" applyAlignment="1">
      <alignment horizontal="center" vertical="top" wrapText="1"/>
    </xf>
    <xf numFmtId="177" fontId="2" fillId="0" borderId="26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/>
    </xf>
    <xf numFmtId="177" fontId="2" fillId="0" borderId="27" xfId="0" applyNumberFormat="1" applyFont="1" applyFill="1" applyBorder="1" applyAlignment="1">
      <alignment horizontal="right" vertical="center"/>
    </xf>
    <xf numFmtId="177" fontId="2" fillId="0" borderId="28" xfId="0" applyNumberFormat="1" applyFont="1" applyFill="1" applyBorder="1" applyAlignment="1">
      <alignment horizontal="right" vertical="center"/>
    </xf>
    <xf numFmtId="0" fontId="2" fillId="0" borderId="27" xfId="0" applyNumberFormat="1" applyFont="1" applyFill="1" applyBorder="1" applyAlignment="1">
      <alignment horizontal="right" vertical="center"/>
    </xf>
    <xf numFmtId="0" fontId="2" fillId="0" borderId="27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178" fontId="2" fillId="0" borderId="30" xfId="0" applyNumberFormat="1" applyFont="1" applyFill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right" vertical="center"/>
    </xf>
    <xf numFmtId="186" fontId="2" fillId="0" borderId="1" xfId="0" applyNumberFormat="1" applyFont="1" applyBorder="1" applyAlignment="1">
      <alignment horizontal="right" vertical="center"/>
    </xf>
    <xf numFmtId="180" fontId="2" fillId="0" borderId="1" xfId="0" applyNumberFormat="1" applyFont="1" applyBorder="1" applyAlignment="1">
      <alignment horizontal="right" vertical="center"/>
    </xf>
    <xf numFmtId="181" fontId="2" fillId="0" borderId="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178" fontId="2" fillId="0" borderId="30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9" fontId="2" fillId="0" borderId="30" xfId="0" applyNumberFormat="1" applyFont="1" applyBorder="1" applyAlignment="1">
      <alignment vertical="center"/>
    </xf>
    <xf numFmtId="177" fontId="2" fillId="0" borderId="30" xfId="0" applyNumberFormat="1" applyFont="1" applyBorder="1" applyAlignment="1">
      <alignment vertical="center"/>
    </xf>
    <xf numFmtId="0" fontId="2" fillId="0" borderId="30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left"/>
    </xf>
    <xf numFmtId="177" fontId="2" fillId="0" borderId="33" xfId="0" applyNumberFormat="1" applyFont="1" applyFill="1" applyBorder="1" applyAlignment="1">
      <alignment horizontal="right"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9" fontId="2" fillId="0" borderId="34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179" fontId="2" fillId="0" borderId="38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81" fontId="2" fillId="0" borderId="3" xfId="0" applyNumberFormat="1" applyFont="1" applyBorder="1" applyAlignment="1">
      <alignment horizontal="right" vertical="center"/>
    </xf>
    <xf numFmtId="185" fontId="2" fillId="0" borderId="20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vertical="center"/>
    </xf>
    <xf numFmtId="189" fontId="2" fillId="0" borderId="38" xfId="0" applyNumberFormat="1" applyFont="1" applyBorder="1" applyAlignment="1">
      <alignment vertical="center"/>
    </xf>
    <xf numFmtId="0" fontId="3" fillId="0" borderId="23" xfId="0" applyFont="1" applyFill="1" applyBorder="1" applyAlignment="1">
      <alignment horizontal="left"/>
    </xf>
    <xf numFmtId="177" fontId="2" fillId="0" borderId="23" xfId="0" applyNumberFormat="1" applyFont="1" applyFill="1" applyBorder="1" applyAlignment="1">
      <alignment horizontal="right" vertical="center"/>
    </xf>
    <xf numFmtId="177" fontId="2" fillId="0" borderId="39" xfId="0" applyNumberFormat="1" applyFont="1" applyFill="1" applyBorder="1" applyAlignment="1">
      <alignment horizontal="right" vertical="center"/>
    </xf>
    <xf numFmtId="177" fontId="2" fillId="0" borderId="40" xfId="0" applyNumberFormat="1" applyFont="1" applyFill="1" applyBorder="1" applyAlignment="1">
      <alignment horizontal="right" vertical="center"/>
    </xf>
    <xf numFmtId="177" fontId="2" fillId="0" borderId="41" xfId="0" applyNumberFormat="1" applyFont="1" applyFill="1" applyBorder="1" applyAlignment="1">
      <alignment horizontal="right" vertical="center"/>
    </xf>
    <xf numFmtId="177" fontId="2" fillId="0" borderId="42" xfId="0" applyNumberFormat="1" applyFont="1" applyFill="1" applyBorder="1" applyAlignment="1">
      <alignment horizontal="right" vertical="center"/>
    </xf>
    <xf numFmtId="181" fontId="2" fillId="0" borderId="23" xfId="0" applyNumberFormat="1" applyFont="1" applyBorder="1" applyAlignment="1">
      <alignment horizontal="right" vertical="center"/>
    </xf>
    <xf numFmtId="181" fontId="2" fillId="0" borderId="39" xfId="0" applyNumberFormat="1" applyFont="1" applyBorder="1" applyAlignment="1">
      <alignment horizontal="right" vertical="center"/>
    </xf>
    <xf numFmtId="181" fontId="2" fillId="0" borderId="40" xfId="0" applyNumberFormat="1" applyFont="1" applyBorder="1" applyAlignment="1">
      <alignment horizontal="right" vertical="center"/>
    </xf>
    <xf numFmtId="181" fontId="2" fillId="0" borderId="43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177" fontId="2" fillId="0" borderId="44" xfId="0" applyNumberFormat="1" applyFont="1" applyFill="1" applyBorder="1" applyAlignment="1">
      <alignment horizontal="right" vertical="center"/>
    </xf>
    <xf numFmtId="177" fontId="2" fillId="0" borderId="45" xfId="0" applyNumberFormat="1" applyFont="1" applyFill="1" applyBorder="1" applyAlignment="1">
      <alignment horizontal="right" vertical="center"/>
    </xf>
    <xf numFmtId="177" fontId="2" fillId="0" borderId="46" xfId="0" applyNumberFormat="1" applyFont="1" applyFill="1" applyBorder="1" applyAlignment="1">
      <alignment horizontal="right" vertical="center"/>
    </xf>
    <xf numFmtId="177" fontId="2" fillId="0" borderId="47" xfId="0" applyNumberFormat="1" applyFont="1" applyFill="1" applyBorder="1" applyAlignment="1">
      <alignment horizontal="right" vertical="center"/>
    </xf>
    <xf numFmtId="177" fontId="2" fillId="0" borderId="48" xfId="0" applyNumberFormat="1" applyFont="1" applyFill="1" applyBorder="1" applyAlignment="1">
      <alignment horizontal="right" vertical="center"/>
    </xf>
    <xf numFmtId="181" fontId="2" fillId="0" borderId="44" xfId="0" applyNumberFormat="1" applyFont="1" applyBorder="1" applyAlignment="1">
      <alignment horizontal="right" vertical="center"/>
    </xf>
    <xf numFmtId="181" fontId="2" fillId="0" borderId="45" xfId="0" applyNumberFormat="1" applyFont="1" applyBorder="1" applyAlignment="1">
      <alignment horizontal="right" vertical="center"/>
    </xf>
    <xf numFmtId="181" fontId="2" fillId="0" borderId="46" xfId="0" applyNumberFormat="1" applyFont="1" applyBorder="1" applyAlignment="1">
      <alignment horizontal="right" vertical="center"/>
    </xf>
    <xf numFmtId="181" fontId="2" fillId="0" borderId="49" xfId="0" applyNumberFormat="1" applyFont="1" applyBorder="1" applyAlignment="1">
      <alignment horizontal="right" vertical="center"/>
    </xf>
    <xf numFmtId="177" fontId="2" fillId="0" borderId="45" xfId="0" applyNumberFormat="1" applyFont="1" applyBorder="1" applyAlignment="1">
      <alignment vertical="center"/>
    </xf>
    <xf numFmtId="177" fontId="2" fillId="0" borderId="48" xfId="0" applyNumberFormat="1" applyFont="1" applyBorder="1" applyAlignment="1">
      <alignment vertical="center"/>
    </xf>
    <xf numFmtId="0" fontId="3" fillId="0" borderId="50" xfId="0" applyFont="1" applyFill="1" applyBorder="1" applyAlignment="1">
      <alignment horizontal="left"/>
    </xf>
    <xf numFmtId="177" fontId="2" fillId="0" borderId="50" xfId="0" applyNumberFormat="1" applyFont="1" applyFill="1" applyBorder="1" applyAlignment="1">
      <alignment horizontal="right" vertical="center"/>
    </xf>
    <xf numFmtId="177" fontId="2" fillId="0" borderId="51" xfId="0" applyNumberFormat="1" applyFont="1" applyFill="1" applyBorder="1" applyAlignment="1">
      <alignment horizontal="right" vertical="center"/>
    </xf>
    <xf numFmtId="177" fontId="2" fillId="0" borderId="52" xfId="0" applyNumberFormat="1" applyFont="1" applyFill="1" applyBorder="1" applyAlignment="1">
      <alignment horizontal="right" vertical="center"/>
    </xf>
    <xf numFmtId="177" fontId="2" fillId="0" borderId="53" xfId="0" applyNumberFormat="1" applyFont="1" applyFill="1" applyBorder="1" applyAlignment="1">
      <alignment horizontal="right" vertical="center"/>
    </xf>
    <xf numFmtId="177" fontId="2" fillId="0" borderId="54" xfId="0" applyNumberFormat="1" applyFont="1" applyFill="1" applyBorder="1" applyAlignment="1">
      <alignment horizontal="right" vertical="center"/>
    </xf>
    <xf numFmtId="182" fontId="2" fillId="0" borderId="50" xfId="0" applyNumberFormat="1" applyFont="1" applyBorder="1" applyAlignment="1">
      <alignment horizontal="right" vertical="center"/>
    </xf>
    <xf numFmtId="182" fontId="2" fillId="0" borderId="51" xfId="0" applyNumberFormat="1" applyFont="1" applyBorder="1" applyAlignment="1">
      <alignment horizontal="right" vertical="center"/>
    </xf>
    <xf numFmtId="181" fontId="2" fillId="0" borderId="52" xfId="0" applyNumberFormat="1" applyFont="1" applyBorder="1" applyAlignment="1">
      <alignment horizontal="right" vertical="center"/>
    </xf>
    <xf numFmtId="182" fontId="2" fillId="0" borderId="55" xfId="0" applyNumberFormat="1" applyFont="1" applyBorder="1" applyAlignment="1">
      <alignment horizontal="right" vertical="center"/>
    </xf>
    <xf numFmtId="177" fontId="2" fillId="0" borderId="51" xfId="0" applyNumberFormat="1" applyFont="1" applyBorder="1" applyAlignment="1">
      <alignment vertical="center"/>
    </xf>
    <xf numFmtId="176" fontId="2" fillId="0" borderId="54" xfId="0" applyNumberFormat="1" applyFont="1" applyBorder="1" applyAlignment="1">
      <alignment vertical="center"/>
    </xf>
    <xf numFmtId="0" fontId="2" fillId="0" borderId="50" xfId="0" applyNumberFormat="1" applyFont="1" applyBorder="1" applyAlignment="1">
      <alignment horizontal="right" vertical="center"/>
    </xf>
    <xf numFmtId="0" fontId="2" fillId="0" borderId="51" xfId="0" applyNumberFormat="1" applyFont="1" applyBorder="1" applyAlignment="1">
      <alignment horizontal="right" vertical="center"/>
    </xf>
    <xf numFmtId="0" fontId="2" fillId="0" borderId="52" xfId="0" applyNumberFormat="1" applyFont="1" applyBorder="1" applyAlignment="1">
      <alignment horizontal="right" vertical="center"/>
    </xf>
    <xf numFmtId="181" fontId="2" fillId="0" borderId="51" xfId="0" applyNumberFormat="1" applyFont="1" applyBorder="1" applyAlignment="1">
      <alignment horizontal="right" vertical="center"/>
    </xf>
    <xf numFmtId="0" fontId="2" fillId="0" borderId="53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2" fillId="0" borderId="50" xfId="0" applyFont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180" fontId="2" fillId="0" borderId="55" xfId="0" applyNumberFormat="1" applyFont="1" applyBorder="1" applyAlignment="1">
      <alignment horizontal="right" vertical="center"/>
    </xf>
    <xf numFmtId="177" fontId="2" fillId="0" borderId="54" xfId="0" applyNumberFormat="1" applyFont="1" applyBorder="1" applyAlignment="1">
      <alignment vertical="center"/>
    </xf>
    <xf numFmtId="0" fontId="2" fillId="0" borderId="54" xfId="0" applyNumberFormat="1" applyFont="1" applyFill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2" fillId="0" borderId="54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0" fontId="2" fillId="0" borderId="25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25" xfId="0" applyNumberFormat="1" applyFont="1" applyFill="1" applyBorder="1" applyAlignment="1">
      <alignment horizontal="right" vertical="center"/>
    </xf>
    <xf numFmtId="177" fontId="2" fillId="0" borderId="56" xfId="0" applyNumberFormat="1" applyFont="1" applyFill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vertical="center"/>
    </xf>
    <xf numFmtId="177" fontId="2" fillId="0" borderId="56" xfId="0" applyNumberFormat="1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0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30" xfId="20" applyNumberFormat="1" applyFont="1" applyBorder="1" applyAlignment="1">
      <alignment horizontal="left"/>
      <protection/>
    </xf>
    <xf numFmtId="0" fontId="2" fillId="0" borderId="30" xfId="20" applyFont="1" applyBorder="1" applyAlignment="1">
      <alignment horizontal="left"/>
      <protection/>
    </xf>
    <xf numFmtId="0" fontId="2" fillId="0" borderId="54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54" xfId="0" applyFont="1" applyBorder="1" applyAlignment="1">
      <alignment horizontal="left" vertical="center"/>
    </xf>
    <xf numFmtId="176" fontId="2" fillId="0" borderId="43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0" fillId="0" borderId="0" xfId="0" applyFont="1" applyFill="1" applyAlignment="1">
      <alignment horizontal="lef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Dryまとめ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0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9.375" style="17" customWidth="1"/>
    <col min="3" max="6" width="11.50390625" style="7" customWidth="1"/>
    <col min="7" max="16" width="11.50390625" style="0" customWidth="1"/>
    <col min="17" max="18" width="12.125" style="0" customWidth="1"/>
  </cols>
  <sheetData>
    <row r="1" spans="1:16" ht="20.25">
      <c r="A1" s="6" t="s">
        <v>21</v>
      </c>
      <c r="M1" s="17"/>
      <c r="N1" s="17"/>
      <c r="O1" s="17"/>
      <c r="P1" s="17"/>
    </row>
    <row r="2" spans="1:16" ht="15.75">
      <c r="A2" s="209" t="s">
        <v>65</v>
      </c>
      <c r="M2" s="17"/>
      <c r="N2" s="17"/>
      <c r="O2" s="17"/>
      <c r="P2" s="17"/>
    </row>
    <row r="3" spans="3:16" ht="13.5">
      <c r="C3" s="8"/>
      <c r="D3" s="9"/>
      <c r="E3" s="10"/>
      <c r="F3" s="10"/>
      <c r="M3" s="17"/>
      <c r="N3" s="17"/>
      <c r="O3" s="17"/>
      <c r="P3" s="17"/>
    </row>
    <row r="4" spans="2:16" ht="13.5">
      <c r="B4" s="16" t="s">
        <v>78</v>
      </c>
      <c r="C4" s="210" t="s">
        <v>66</v>
      </c>
      <c r="D4" s="9"/>
      <c r="E4" s="10"/>
      <c r="F4" s="10"/>
      <c r="M4" s="17"/>
      <c r="N4" s="17"/>
      <c r="O4" s="17"/>
      <c r="P4" s="17"/>
    </row>
    <row r="5" spans="3:16" ht="14.25">
      <c r="C5" s="20" t="s">
        <v>67</v>
      </c>
      <c r="D5" s="9"/>
      <c r="E5" s="10"/>
      <c r="F5" s="10"/>
      <c r="M5" s="17"/>
      <c r="N5" s="17"/>
      <c r="O5" s="17"/>
      <c r="P5" s="17"/>
    </row>
    <row r="6" spans="3:16" ht="13.5">
      <c r="C6" s="210" t="s">
        <v>68</v>
      </c>
      <c r="D6" s="9"/>
      <c r="E6" s="10"/>
      <c r="F6" s="10"/>
      <c r="M6" s="17"/>
      <c r="N6" s="17"/>
      <c r="O6" s="17"/>
      <c r="P6" s="17"/>
    </row>
    <row r="7" spans="3:16" ht="13.5">
      <c r="C7" s="210"/>
      <c r="D7" s="9"/>
      <c r="E7" s="10"/>
      <c r="F7" s="10"/>
      <c r="M7" s="17"/>
      <c r="N7" s="17"/>
      <c r="O7" s="17"/>
      <c r="P7" s="17"/>
    </row>
    <row r="8" spans="2:16" ht="13.5">
      <c r="B8" s="16" t="s">
        <v>79</v>
      </c>
      <c r="C8" s="212" t="s">
        <v>76</v>
      </c>
      <c r="D8" s="9"/>
      <c r="E8" s="211"/>
      <c r="F8" s="211"/>
      <c r="G8" s="19"/>
      <c r="M8" s="17"/>
      <c r="N8" s="17"/>
      <c r="O8" s="17"/>
      <c r="P8" s="17"/>
    </row>
    <row r="9" spans="3:16" ht="13.5">
      <c r="C9" s="213" t="s">
        <v>77</v>
      </c>
      <c r="D9" s="9"/>
      <c r="E9" s="211"/>
      <c r="F9" s="211"/>
      <c r="G9" s="19"/>
      <c r="M9" s="17"/>
      <c r="N9" s="17"/>
      <c r="O9" s="17"/>
      <c r="P9" s="17"/>
    </row>
    <row r="10" spans="3:16" ht="13.5">
      <c r="C10" s="213" t="s">
        <v>75</v>
      </c>
      <c r="D10" s="9"/>
      <c r="E10" s="211"/>
      <c r="F10" s="211"/>
      <c r="G10" s="19"/>
      <c r="M10" s="17"/>
      <c r="N10" s="17"/>
      <c r="O10" s="17"/>
      <c r="P10" s="17"/>
    </row>
    <row r="11" spans="13:16" ht="14.25" thickBot="1">
      <c r="M11" s="17"/>
      <c r="N11" s="17"/>
      <c r="O11" s="17"/>
      <c r="P11" s="17"/>
    </row>
    <row r="12" spans="1:18" ht="13.5">
      <c r="A12" s="32"/>
      <c r="B12" s="35"/>
      <c r="C12" s="59"/>
      <c r="D12" s="34"/>
      <c r="E12" s="34"/>
      <c r="F12" s="80" t="s">
        <v>61</v>
      </c>
      <c r="G12" s="33"/>
      <c r="H12" s="33"/>
      <c r="I12" s="33"/>
      <c r="J12" s="33"/>
      <c r="K12" s="33"/>
      <c r="L12" s="33"/>
      <c r="M12" s="68"/>
      <c r="N12" s="81" t="s">
        <v>25</v>
      </c>
      <c r="O12" s="33"/>
      <c r="P12" s="35"/>
      <c r="Q12" s="81" t="s">
        <v>64</v>
      </c>
      <c r="R12" s="35"/>
    </row>
    <row r="13" spans="1:18" ht="13.5">
      <c r="A13" s="79"/>
      <c r="B13" s="53"/>
      <c r="C13" s="60"/>
      <c r="D13" s="25" t="s">
        <v>55</v>
      </c>
      <c r="E13" s="26"/>
      <c r="F13" s="26"/>
      <c r="G13" s="86"/>
      <c r="H13" s="25" t="s">
        <v>56</v>
      </c>
      <c r="I13" s="27"/>
      <c r="J13" s="27"/>
      <c r="K13" s="86" t="s">
        <v>54</v>
      </c>
      <c r="L13" s="27"/>
      <c r="M13" s="69"/>
      <c r="N13" s="18"/>
      <c r="O13" s="18"/>
      <c r="P13" s="61"/>
      <c r="Q13" s="205"/>
      <c r="R13" s="206" t="s">
        <v>80</v>
      </c>
    </row>
    <row r="14" spans="1:18" ht="55.5" thickBot="1">
      <c r="A14" s="78" t="s">
        <v>63</v>
      </c>
      <c r="B14" s="204" t="s">
        <v>43</v>
      </c>
      <c r="C14" s="62" t="s">
        <v>46</v>
      </c>
      <c r="D14" s="56" t="s">
        <v>47</v>
      </c>
      <c r="E14" s="57" t="s">
        <v>48</v>
      </c>
      <c r="F14" s="56" t="s">
        <v>49</v>
      </c>
      <c r="G14" s="87" t="s">
        <v>50</v>
      </c>
      <c r="H14" s="56" t="s">
        <v>51</v>
      </c>
      <c r="I14" s="57" t="s">
        <v>52</v>
      </c>
      <c r="J14" s="56" t="s">
        <v>53</v>
      </c>
      <c r="K14" s="87" t="s">
        <v>57</v>
      </c>
      <c r="L14" s="58" t="s">
        <v>58</v>
      </c>
      <c r="M14" s="62" t="s">
        <v>39</v>
      </c>
      <c r="N14" s="56" t="s">
        <v>40</v>
      </c>
      <c r="O14" s="57" t="s">
        <v>42</v>
      </c>
      <c r="P14" s="207" t="s">
        <v>41</v>
      </c>
      <c r="Q14" s="56" t="s">
        <v>59</v>
      </c>
      <c r="R14" s="208" t="s">
        <v>60</v>
      </c>
    </row>
    <row r="15" spans="1:18" ht="15" thickBot="1" thickTop="1">
      <c r="A15" s="37" t="s">
        <v>38</v>
      </c>
      <c r="B15" s="55"/>
      <c r="C15" s="22">
        <v>701</v>
      </c>
      <c r="D15" s="28">
        <v>15</v>
      </c>
      <c r="E15" s="21">
        <v>716</v>
      </c>
      <c r="F15" s="85">
        <v>716</v>
      </c>
      <c r="G15" s="88">
        <v>701</v>
      </c>
      <c r="H15" s="28">
        <v>15</v>
      </c>
      <c r="I15" s="21">
        <v>716</v>
      </c>
      <c r="J15" s="28">
        <v>716</v>
      </c>
      <c r="K15" s="88">
        <v>716</v>
      </c>
      <c r="L15" s="96">
        <v>716</v>
      </c>
      <c r="M15" s="22">
        <v>701</v>
      </c>
      <c r="N15" s="28">
        <v>15</v>
      </c>
      <c r="O15" s="21">
        <v>716</v>
      </c>
      <c r="P15" s="38">
        <v>716</v>
      </c>
      <c r="Q15" s="23">
        <v>716</v>
      </c>
      <c r="R15" s="104">
        <v>716</v>
      </c>
    </row>
    <row r="16" spans="1:18" ht="13.5">
      <c r="A16" s="39" t="s">
        <v>0</v>
      </c>
      <c r="B16" s="54">
        <v>1</v>
      </c>
      <c r="C16" s="63">
        <v>0.68</v>
      </c>
      <c r="D16" s="29">
        <v>0.57</v>
      </c>
      <c r="E16" s="11">
        <v>0.68</v>
      </c>
      <c r="F16" s="29">
        <v>0.68</v>
      </c>
      <c r="G16" s="89">
        <v>0.44</v>
      </c>
      <c r="H16" s="29">
        <v>0</v>
      </c>
      <c r="I16" s="11">
        <v>0.43</v>
      </c>
      <c r="J16" s="29">
        <v>0.43</v>
      </c>
      <c r="K16" s="89">
        <f>AVERAGE(E16,I16)</f>
        <v>0.555</v>
      </c>
      <c r="L16" s="97">
        <f>AVERAGE(F16,J16)</f>
        <v>0.555</v>
      </c>
      <c r="M16" s="70">
        <v>0.45</v>
      </c>
      <c r="N16" s="40">
        <v>0.42</v>
      </c>
      <c r="O16" s="101">
        <f>(M16*$M$15+N16*$N$15)/$O$15</f>
        <v>0.44937150837988826</v>
      </c>
      <c r="P16" s="71">
        <f>O16</f>
        <v>0.44937150837988826</v>
      </c>
      <c r="Q16" s="41">
        <f>AVERAGE(K16,O16)</f>
        <v>0.5021857541899442</v>
      </c>
      <c r="R16" s="105">
        <f>AVERAGE(L16,P16)</f>
        <v>0.5021857541899442</v>
      </c>
    </row>
    <row r="17" spans="1:18" ht="13.5">
      <c r="A17" s="39" t="s">
        <v>1</v>
      </c>
      <c r="B17" s="54">
        <v>1</v>
      </c>
      <c r="C17" s="63">
        <v>8.8</v>
      </c>
      <c r="D17" s="29">
        <v>8</v>
      </c>
      <c r="E17" s="11">
        <v>8.8</v>
      </c>
      <c r="F17" s="29">
        <v>8.8</v>
      </c>
      <c r="G17" s="89">
        <v>7.2</v>
      </c>
      <c r="H17" s="29">
        <v>6.4</v>
      </c>
      <c r="I17" s="11">
        <v>7.2</v>
      </c>
      <c r="J17" s="29">
        <v>7.2</v>
      </c>
      <c r="K17" s="89">
        <f aca="true" t="shared" si="0" ref="K17:K53">AVERAGE(E17,I17)</f>
        <v>8</v>
      </c>
      <c r="L17" s="97">
        <f aca="true" t="shared" si="1" ref="L17:L54">AVERAGE(F17,J17)</f>
        <v>8</v>
      </c>
      <c r="M17" s="70">
        <v>7.5</v>
      </c>
      <c r="N17" s="40">
        <v>6.6</v>
      </c>
      <c r="O17" s="102">
        <f>(M17*$M$15+N17*$N$15)/$O$15</f>
        <v>7.481145251396648</v>
      </c>
      <c r="P17" s="72">
        <f>O17</f>
        <v>7.481145251396648</v>
      </c>
      <c r="Q17" s="41">
        <f aca="true" t="shared" si="2" ref="Q17:Q53">AVERAGE(K17,O17)</f>
        <v>7.740572625698324</v>
      </c>
      <c r="R17" s="106">
        <f aca="true" t="shared" si="3" ref="R17:R54">AVERAGE(L17,P17)</f>
        <v>7.740572625698324</v>
      </c>
    </row>
    <row r="18" spans="1:18" ht="13.5">
      <c r="A18" s="39" t="s">
        <v>2</v>
      </c>
      <c r="B18" s="54">
        <v>0.1</v>
      </c>
      <c r="C18" s="63">
        <v>8.5</v>
      </c>
      <c r="D18" s="29">
        <v>7.3</v>
      </c>
      <c r="E18" s="11">
        <v>8.5</v>
      </c>
      <c r="F18" s="29">
        <v>0.85</v>
      </c>
      <c r="G18" s="89">
        <v>6.8</v>
      </c>
      <c r="H18" s="29">
        <v>6.1</v>
      </c>
      <c r="I18" s="11">
        <v>6.8</v>
      </c>
      <c r="J18" s="29">
        <v>0.68</v>
      </c>
      <c r="K18" s="89">
        <f t="shared" si="0"/>
        <v>7.65</v>
      </c>
      <c r="L18" s="97">
        <f t="shared" si="1"/>
        <v>0.765</v>
      </c>
      <c r="M18" s="70">
        <v>7.9</v>
      </c>
      <c r="N18" s="40">
        <v>6.8</v>
      </c>
      <c r="O18" s="102">
        <f aca="true" t="shared" si="4" ref="O18:O52">(M18*$M$15+N18*$N$15)/$O$15</f>
        <v>7.876955307262571</v>
      </c>
      <c r="P18" s="72">
        <f>O18*0.1</f>
        <v>0.7876955307262571</v>
      </c>
      <c r="Q18" s="41">
        <f t="shared" si="2"/>
        <v>7.763477653631286</v>
      </c>
      <c r="R18" s="105">
        <f t="shared" si="3"/>
        <v>0.7763477653631286</v>
      </c>
    </row>
    <row r="19" spans="1:18" ht="13.5">
      <c r="A19" s="39" t="s">
        <v>3</v>
      </c>
      <c r="B19" s="54">
        <v>0.1</v>
      </c>
      <c r="C19" s="64">
        <v>44</v>
      </c>
      <c r="D19" s="15">
        <v>38</v>
      </c>
      <c r="E19" s="12">
        <v>44</v>
      </c>
      <c r="F19" s="29">
        <v>4.4</v>
      </c>
      <c r="G19" s="90">
        <v>35</v>
      </c>
      <c r="H19" s="15">
        <v>31</v>
      </c>
      <c r="I19" s="12">
        <v>35</v>
      </c>
      <c r="J19" s="29">
        <v>3.5</v>
      </c>
      <c r="K19" s="90">
        <f t="shared" si="0"/>
        <v>39.5</v>
      </c>
      <c r="L19" s="97">
        <f t="shared" si="1"/>
        <v>3.95</v>
      </c>
      <c r="M19" s="70">
        <v>37</v>
      </c>
      <c r="N19" s="40">
        <v>31</v>
      </c>
      <c r="O19" s="103">
        <f t="shared" si="4"/>
        <v>36.874301675977655</v>
      </c>
      <c r="P19" s="72">
        <f>O19*0.1</f>
        <v>3.687430167597766</v>
      </c>
      <c r="Q19" s="44">
        <f t="shared" si="2"/>
        <v>38.187150837988824</v>
      </c>
      <c r="R19" s="106">
        <f t="shared" si="3"/>
        <v>3.818715083798883</v>
      </c>
    </row>
    <row r="20" spans="1:18" ht="13.5">
      <c r="A20" s="39" t="s">
        <v>4</v>
      </c>
      <c r="B20" s="54">
        <v>0.1</v>
      </c>
      <c r="C20" s="64">
        <v>27</v>
      </c>
      <c r="D20" s="15">
        <v>23</v>
      </c>
      <c r="E20" s="12">
        <v>27</v>
      </c>
      <c r="F20" s="29">
        <v>2.7</v>
      </c>
      <c r="G20" s="90">
        <v>22</v>
      </c>
      <c r="H20" s="15">
        <v>19</v>
      </c>
      <c r="I20" s="12">
        <v>22</v>
      </c>
      <c r="J20" s="29">
        <v>2.2</v>
      </c>
      <c r="K20" s="90">
        <f t="shared" si="0"/>
        <v>24.5</v>
      </c>
      <c r="L20" s="97">
        <f t="shared" si="1"/>
        <v>2.45</v>
      </c>
      <c r="M20" s="70">
        <v>24</v>
      </c>
      <c r="N20" s="40">
        <v>21</v>
      </c>
      <c r="O20" s="103">
        <f t="shared" si="4"/>
        <v>23.937150837988828</v>
      </c>
      <c r="P20" s="72">
        <f>O20*0.1</f>
        <v>2.3937150837988828</v>
      </c>
      <c r="Q20" s="44">
        <f t="shared" si="2"/>
        <v>24.218575418994412</v>
      </c>
      <c r="R20" s="106">
        <f t="shared" si="3"/>
        <v>2.4218575418994415</v>
      </c>
    </row>
    <row r="21" spans="1:18" ht="13.5">
      <c r="A21" s="39" t="s">
        <v>5</v>
      </c>
      <c r="B21" s="54">
        <v>0.01</v>
      </c>
      <c r="C21" s="64">
        <v>130</v>
      </c>
      <c r="D21" s="15">
        <v>110</v>
      </c>
      <c r="E21" s="12">
        <v>130</v>
      </c>
      <c r="F21" s="29">
        <v>1.3</v>
      </c>
      <c r="G21" s="90">
        <v>100</v>
      </c>
      <c r="H21" s="15">
        <v>89</v>
      </c>
      <c r="I21" s="12">
        <v>100</v>
      </c>
      <c r="J21" s="29">
        <v>1</v>
      </c>
      <c r="K21" s="90">
        <f t="shared" si="0"/>
        <v>115</v>
      </c>
      <c r="L21" s="97">
        <f t="shared" si="1"/>
        <v>1.15</v>
      </c>
      <c r="M21" s="70">
        <v>110</v>
      </c>
      <c r="N21" s="40">
        <v>92</v>
      </c>
      <c r="O21" s="103">
        <f t="shared" si="4"/>
        <v>109.62290502793296</v>
      </c>
      <c r="P21" s="72">
        <f>O21*0.01</f>
        <v>1.0962290502793297</v>
      </c>
      <c r="Q21" s="44">
        <f t="shared" si="2"/>
        <v>112.31145251396649</v>
      </c>
      <c r="R21" s="106">
        <f t="shared" si="3"/>
        <v>1.1231145251396648</v>
      </c>
    </row>
    <row r="22" spans="1:18" ht="13.5">
      <c r="A22" s="111" t="s">
        <v>6</v>
      </c>
      <c r="B22" s="112">
        <v>0.0001</v>
      </c>
      <c r="C22" s="113">
        <v>66</v>
      </c>
      <c r="D22" s="114">
        <v>56</v>
      </c>
      <c r="E22" s="115">
        <v>66</v>
      </c>
      <c r="F22" s="116">
        <v>0.0066</v>
      </c>
      <c r="G22" s="117">
        <v>53</v>
      </c>
      <c r="H22" s="114">
        <v>47</v>
      </c>
      <c r="I22" s="115">
        <v>53</v>
      </c>
      <c r="J22" s="116">
        <v>0.0053</v>
      </c>
      <c r="K22" s="117">
        <f t="shared" si="0"/>
        <v>59.5</v>
      </c>
      <c r="L22" s="118">
        <f t="shared" si="1"/>
        <v>0.00595</v>
      </c>
      <c r="M22" s="70">
        <v>54</v>
      </c>
      <c r="N22" s="40">
        <v>48</v>
      </c>
      <c r="O22" s="103">
        <f t="shared" si="4"/>
        <v>53.874301675977655</v>
      </c>
      <c r="P22" s="73">
        <f>O22*0.0001</f>
        <v>0.005387430167597766</v>
      </c>
      <c r="Q22" s="44">
        <f t="shared" si="2"/>
        <v>56.687150837988824</v>
      </c>
      <c r="R22" s="107">
        <f t="shared" si="3"/>
        <v>0.005668715083798883</v>
      </c>
    </row>
    <row r="23" spans="1:18" ht="13.5">
      <c r="A23" s="39" t="s">
        <v>7</v>
      </c>
      <c r="B23" s="54">
        <v>0.1</v>
      </c>
      <c r="C23" s="64">
        <v>150</v>
      </c>
      <c r="D23" s="15">
        <v>130</v>
      </c>
      <c r="E23" s="12">
        <v>150</v>
      </c>
      <c r="F23" s="15">
        <v>15</v>
      </c>
      <c r="G23" s="90">
        <v>100</v>
      </c>
      <c r="H23" s="15">
        <v>89</v>
      </c>
      <c r="I23" s="12">
        <v>100</v>
      </c>
      <c r="J23" s="15">
        <v>10</v>
      </c>
      <c r="K23" s="90">
        <f t="shared" si="0"/>
        <v>125</v>
      </c>
      <c r="L23" s="97">
        <f t="shared" si="1"/>
        <v>12.5</v>
      </c>
      <c r="M23" s="70">
        <v>110</v>
      </c>
      <c r="N23" s="40">
        <v>97</v>
      </c>
      <c r="O23" s="103">
        <f t="shared" si="4"/>
        <v>109.72765363128492</v>
      </c>
      <c r="P23" s="74">
        <f>O23*0.1</f>
        <v>10.972765363128493</v>
      </c>
      <c r="Q23" s="44">
        <f t="shared" si="2"/>
        <v>117.36382681564245</v>
      </c>
      <c r="R23" s="108">
        <f t="shared" si="3"/>
        <v>11.736382681564248</v>
      </c>
    </row>
    <row r="24" spans="1:18" ht="13.5">
      <c r="A24" s="39" t="s">
        <v>8</v>
      </c>
      <c r="B24" s="54">
        <v>0.05</v>
      </c>
      <c r="C24" s="64">
        <v>100</v>
      </c>
      <c r="D24" s="15">
        <v>80</v>
      </c>
      <c r="E24" s="12">
        <v>100</v>
      </c>
      <c r="F24" s="29">
        <v>5</v>
      </c>
      <c r="G24" s="90">
        <v>71</v>
      </c>
      <c r="H24" s="15">
        <v>68</v>
      </c>
      <c r="I24" s="12">
        <v>71</v>
      </c>
      <c r="J24" s="29">
        <v>3.6</v>
      </c>
      <c r="K24" s="90">
        <f t="shared" si="0"/>
        <v>85.5</v>
      </c>
      <c r="L24" s="97">
        <f t="shared" si="1"/>
        <v>4.3</v>
      </c>
      <c r="M24" s="70">
        <v>200</v>
      </c>
      <c r="N24" s="40">
        <v>170</v>
      </c>
      <c r="O24" s="103">
        <f t="shared" si="4"/>
        <v>199.37150837988827</v>
      </c>
      <c r="P24" s="74">
        <f aca="true" t="shared" si="5" ref="P24:P32">O24*B24</f>
        <v>9.968575418994414</v>
      </c>
      <c r="Q24" s="44">
        <f t="shared" si="2"/>
        <v>142.43575418994413</v>
      </c>
      <c r="R24" s="106">
        <f t="shared" si="3"/>
        <v>7.134287709497206</v>
      </c>
    </row>
    <row r="25" spans="1:18" ht="13.5">
      <c r="A25" s="39" t="s">
        <v>9</v>
      </c>
      <c r="B25" s="54">
        <v>0.5</v>
      </c>
      <c r="C25" s="64">
        <v>730</v>
      </c>
      <c r="D25" s="15">
        <v>640</v>
      </c>
      <c r="E25" s="12">
        <v>730</v>
      </c>
      <c r="F25" s="15">
        <v>370</v>
      </c>
      <c r="G25" s="90">
        <v>570</v>
      </c>
      <c r="H25" s="15">
        <v>470</v>
      </c>
      <c r="I25" s="12">
        <v>570</v>
      </c>
      <c r="J25" s="15">
        <v>290</v>
      </c>
      <c r="K25" s="90">
        <f t="shared" si="0"/>
        <v>650</v>
      </c>
      <c r="L25" s="98">
        <f t="shared" si="1"/>
        <v>330</v>
      </c>
      <c r="M25" s="70">
        <v>710</v>
      </c>
      <c r="N25" s="40">
        <v>610</v>
      </c>
      <c r="O25" s="103">
        <f t="shared" si="4"/>
        <v>707.9050279329609</v>
      </c>
      <c r="P25" s="74">
        <f t="shared" si="5"/>
        <v>353.95251396648047</v>
      </c>
      <c r="Q25" s="44">
        <f t="shared" si="2"/>
        <v>678.9525139664804</v>
      </c>
      <c r="R25" s="108">
        <f t="shared" si="3"/>
        <v>341.9762569832402</v>
      </c>
    </row>
    <row r="26" spans="1:18" ht="13.5">
      <c r="A26" s="39" t="s">
        <v>10</v>
      </c>
      <c r="B26" s="54">
        <v>0.1</v>
      </c>
      <c r="C26" s="64">
        <v>880</v>
      </c>
      <c r="D26" s="15">
        <v>750</v>
      </c>
      <c r="E26" s="12">
        <v>880</v>
      </c>
      <c r="F26" s="15">
        <v>88</v>
      </c>
      <c r="G26" s="90">
        <v>640</v>
      </c>
      <c r="H26" s="15">
        <v>550</v>
      </c>
      <c r="I26" s="12">
        <v>640</v>
      </c>
      <c r="J26" s="15">
        <v>64</v>
      </c>
      <c r="K26" s="90">
        <f t="shared" si="0"/>
        <v>760</v>
      </c>
      <c r="L26" s="98">
        <f t="shared" si="1"/>
        <v>76</v>
      </c>
      <c r="M26" s="70">
        <v>720</v>
      </c>
      <c r="N26" s="40">
        <v>620</v>
      </c>
      <c r="O26" s="103">
        <f t="shared" si="4"/>
        <v>717.9050279329609</v>
      </c>
      <c r="P26" s="74">
        <f t="shared" si="5"/>
        <v>71.7905027932961</v>
      </c>
      <c r="Q26" s="44">
        <f t="shared" si="2"/>
        <v>738.9525139664804</v>
      </c>
      <c r="R26" s="108">
        <f t="shared" si="3"/>
        <v>73.89525139664805</v>
      </c>
    </row>
    <row r="27" spans="1:18" ht="13.5">
      <c r="A27" s="39" t="s">
        <v>11</v>
      </c>
      <c r="B27" s="54">
        <v>0.1</v>
      </c>
      <c r="C27" s="64">
        <v>170</v>
      </c>
      <c r="D27" s="15">
        <v>150</v>
      </c>
      <c r="E27" s="12">
        <v>170</v>
      </c>
      <c r="F27" s="15">
        <v>17</v>
      </c>
      <c r="G27" s="90">
        <v>110</v>
      </c>
      <c r="H27" s="15">
        <v>97</v>
      </c>
      <c r="I27" s="12">
        <v>110</v>
      </c>
      <c r="J27" s="15">
        <v>11</v>
      </c>
      <c r="K27" s="90">
        <f t="shared" si="0"/>
        <v>140</v>
      </c>
      <c r="L27" s="98">
        <f t="shared" si="1"/>
        <v>14</v>
      </c>
      <c r="M27" s="70">
        <v>110</v>
      </c>
      <c r="N27" s="40">
        <v>95</v>
      </c>
      <c r="O27" s="103">
        <f t="shared" si="4"/>
        <v>109.68575418994413</v>
      </c>
      <c r="P27" s="74">
        <f t="shared" si="5"/>
        <v>10.968575418994414</v>
      </c>
      <c r="Q27" s="44">
        <f t="shared" si="2"/>
        <v>124.84287709497207</v>
      </c>
      <c r="R27" s="108">
        <f t="shared" si="3"/>
        <v>12.484287709497206</v>
      </c>
    </row>
    <row r="28" spans="1:18" ht="13.5">
      <c r="A28" s="39" t="s">
        <v>12</v>
      </c>
      <c r="B28" s="54">
        <v>0.1</v>
      </c>
      <c r="C28" s="64">
        <v>200</v>
      </c>
      <c r="D28" s="15">
        <v>170</v>
      </c>
      <c r="E28" s="12">
        <v>200</v>
      </c>
      <c r="F28" s="15">
        <v>20</v>
      </c>
      <c r="G28" s="90">
        <v>160</v>
      </c>
      <c r="H28" s="15">
        <v>140</v>
      </c>
      <c r="I28" s="12">
        <v>160</v>
      </c>
      <c r="J28" s="15">
        <v>16</v>
      </c>
      <c r="K28" s="90">
        <f t="shared" si="0"/>
        <v>180</v>
      </c>
      <c r="L28" s="98">
        <f t="shared" si="1"/>
        <v>18</v>
      </c>
      <c r="M28" s="70">
        <v>140</v>
      </c>
      <c r="N28" s="40">
        <v>120</v>
      </c>
      <c r="O28" s="103">
        <f t="shared" si="4"/>
        <v>139.58100558659217</v>
      </c>
      <c r="P28" s="74">
        <f t="shared" si="5"/>
        <v>13.958100558659218</v>
      </c>
      <c r="Q28" s="44">
        <f t="shared" si="2"/>
        <v>159.79050279329607</v>
      </c>
      <c r="R28" s="108">
        <f t="shared" si="3"/>
        <v>15.97905027932961</v>
      </c>
    </row>
    <row r="29" spans="1:18" ht="13.5">
      <c r="A29" s="39" t="s">
        <v>13</v>
      </c>
      <c r="B29" s="54">
        <v>0.1</v>
      </c>
      <c r="C29" s="63">
        <v>3.2</v>
      </c>
      <c r="D29" s="29">
        <v>3.3</v>
      </c>
      <c r="E29" s="11">
        <v>3.2</v>
      </c>
      <c r="F29" s="29">
        <v>0.32</v>
      </c>
      <c r="G29" s="89">
        <v>3</v>
      </c>
      <c r="H29" s="29">
        <v>2.7</v>
      </c>
      <c r="I29" s="11">
        <v>3</v>
      </c>
      <c r="J29" s="29">
        <v>0.3</v>
      </c>
      <c r="K29" s="89">
        <f t="shared" si="0"/>
        <v>3.1</v>
      </c>
      <c r="L29" s="99">
        <f t="shared" si="1"/>
        <v>0.31</v>
      </c>
      <c r="M29" s="70">
        <v>2.7</v>
      </c>
      <c r="N29" s="40">
        <v>2.1</v>
      </c>
      <c r="O29" s="102">
        <f t="shared" si="4"/>
        <v>2.6874301675977654</v>
      </c>
      <c r="P29" s="72">
        <f t="shared" si="5"/>
        <v>0.2687430167597766</v>
      </c>
      <c r="Q29" s="41">
        <f t="shared" si="2"/>
        <v>2.8937150837988828</v>
      </c>
      <c r="R29" s="105">
        <f t="shared" si="3"/>
        <v>0.2893715083798883</v>
      </c>
    </row>
    <row r="30" spans="1:18" ht="13.5">
      <c r="A30" s="39" t="s">
        <v>14</v>
      </c>
      <c r="B30" s="54">
        <v>0.01</v>
      </c>
      <c r="C30" s="64">
        <v>330</v>
      </c>
      <c r="D30" s="15">
        <v>280</v>
      </c>
      <c r="E30" s="12">
        <v>330</v>
      </c>
      <c r="F30" s="29">
        <v>3.3</v>
      </c>
      <c r="G30" s="90">
        <v>250</v>
      </c>
      <c r="H30" s="15">
        <v>230</v>
      </c>
      <c r="I30" s="12">
        <v>250</v>
      </c>
      <c r="J30" s="29">
        <v>2.5</v>
      </c>
      <c r="K30" s="90">
        <f t="shared" si="0"/>
        <v>290</v>
      </c>
      <c r="L30" s="97">
        <f t="shared" si="1"/>
        <v>2.9</v>
      </c>
      <c r="M30" s="70">
        <v>280</v>
      </c>
      <c r="N30" s="40">
        <v>240</v>
      </c>
      <c r="O30" s="103">
        <f t="shared" si="4"/>
        <v>279.16201117318434</v>
      </c>
      <c r="P30" s="72">
        <f t="shared" si="5"/>
        <v>2.7916201117318433</v>
      </c>
      <c r="Q30" s="44">
        <f t="shared" si="2"/>
        <v>284.58100558659214</v>
      </c>
      <c r="R30" s="106">
        <f t="shared" si="3"/>
        <v>2.845810055865922</v>
      </c>
    </row>
    <row r="31" spans="1:18" ht="13.5">
      <c r="A31" s="47" t="s">
        <v>15</v>
      </c>
      <c r="B31" s="193">
        <v>0.01</v>
      </c>
      <c r="C31" s="64">
        <v>24</v>
      </c>
      <c r="D31" s="15">
        <v>16</v>
      </c>
      <c r="E31" s="12">
        <v>24</v>
      </c>
      <c r="F31" s="29">
        <v>0.24</v>
      </c>
      <c r="G31" s="90">
        <v>16</v>
      </c>
      <c r="H31" s="15">
        <v>14</v>
      </c>
      <c r="I31" s="12">
        <v>16</v>
      </c>
      <c r="J31" s="29">
        <v>0.16</v>
      </c>
      <c r="K31" s="90">
        <f t="shared" si="0"/>
        <v>20</v>
      </c>
      <c r="L31" s="99">
        <f t="shared" si="1"/>
        <v>0.2</v>
      </c>
      <c r="M31" s="70">
        <v>20</v>
      </c>
      <c r="N31" s="40">
        <v>18</v>
      </c>
      <c r="O31" s="103">
        <f t="shared" si="4"/>
        <v>19.95810055865922</v>
      </c>
      <c r="P31" s="72">
        <f t="shared" si="5"/>
        <v>0.1995810055865922</v>
      </c>
      <c r="Q31" s="44">
        <f t="shared" si="2"/>
        <v>19.97905027932961</v>
      </c>
      <c r="R31" s="105">
        <f t="shared" si="3"/>
        <v>0.1997905027932961</v>
      </c>
    </row>
    <row r="32" spans="1:18" ht="13.5">
      <c r="A32" s="189" t="s">
        <v>16</v>
      </c>
      <c r="B32" s="194">
        <v>0.0001</v>
      </c>
      <c r="C32" s="119">
        <v>38</v>
      </c>
      <c r="D32" s="13">
        <v>32</v>
      </c>
      <c r="E32" s="14">
        <v>38</v>
      </c>
      <c r="F32" s="120">
        <v>0.0038</v>
      </c>
      <c r="G32" s="91">
        <v>30</v>
      </c>
      <c r="H32" s="13">
        <v>26</v>
      </c>
      <c r="I32" s="14">
        <v>30</v>
      </c>
      <c r="J32" s="120">
        <v>0.003</v>
      </c>
      <c r="K32" s="91">
        <f t="shared" si="0"/>
        <v>34</v>
      </c>
      <c r="L32" s="121">
        <f t="shared" si="1"/>
        <v>0.0034000000000000002</v>
      </c>
      <c r="M32" s="122">
        <v>31</v>
      </c>
      <c r="N32" s="123">
        <v>28</v>
      </c>
      <c r="O32" s="124">
        <f t="shared" si="4"/>
        <v>30.937150837988828</v>
      </c>
      <c r="P32" s="125">
        <f t="shared" si="5"/>
        <v>0.003093715083798883</v>
      </c>
      <c r="Q32" s="126">
        <f t="shared" si="2"/>
        <v>32.46857541899441</v>
      </c>
      <c r="R32" s="127">
        <f t="shared" si="3"/>
        <v>0.0032468575418994417</v>
      </c>
    </row>
    <row r="33" spans="1:18" ht="13.5">
      <c r="A33" s="190" t="s">
        <v>22</v>
      </c>
      <c r="B33" s="195"/>
      <c r="C33" s="64">
        <v>290</v>
      </c>
      <c r="D33" s="15">
        <v>250</v>
      </c>
      <c r="E33" s="12">
        <v>290</v>
      </c>
      <c r="F33" s="15">
        <v>19</v>
      </c>
      <c r="G33" s="90">
        <v>230</v>
      </c>
      <c r="H33" s="15">
        <v>200</v>
      </c>
      <c r="I33" s="12">
        <v>230</v>
      </c>
      <c r="J33" s="15">
        <v>15</v>
      </c>
      <c r="K33" s="90">
        <f t="shared" si="0"/>
        <v>260</v>
      </c>
      <c r="L33" s="98">
        <f t="shared" si="1"/>
        <v>17</v>
      </c>
      <c r="M33" s="75">
        <f>SUM(M16:M22)</f>
        <v>240.85</v>
      </c>
      <c r="N33" s="43">
        <f>SUM(N16:N22)</f>
        <v>205.82</v>
      </c>
      <c r="O33" s="103">
        <f>(M33*$M$15+N33*$N$15)/$O$15</f>
        <v>240.11613128491618</v>
      </c>
      <c r="P33" s="74">
        <f>SUM(P16:P22)</f>
        <v>15.900974022346372</v>
      </c>
      <c r="Q33" s="44">
        <f t="shared" si="2"/>
        <v>250.05806564245808</v>
      </c>
      <c r="R33" s="108">
        <f t="shared" si="3"/>
        <v>16.450487011173188</v>
      </c>
    </row>
    <row r="34" spans="1:18" ht="13.5">
      <c r="A34" s="191" t="s">
        <v>23</v>
      </c>
      <c r="B34" s="196"/>
      <c r="C34" s="140">
        <v>2600</v>
      </c>
      <c r="D34" s="141">
        <v>2200</v>
      </c>
      <c r="E34" s="142">
        <v>2600</v>
      </c>
      <c r="F34" s="141">
        <v>510</v>
      </c>
      <c r="G34" s="143">
        <v>2000</v>
      </c>
      <c r="H34" s="141">
        <v>1700</v>
      </c>
      <c r="I34" s="142">
        <v>2000</v>
      </c>
      <c r="J34" s="141">
        <v>390</v>
      </c>
      <c r="K34" s="143">
        <f t="shared" si="0"/>
        <v>2300</v>
      </c>
      <c r="L34" s="144">
        <f t="shared" si="1"/>
        <v>450</v>
      </c>
      <c r="M34" s="145">
        <f>SUM(M23:M32)</f>
        <v>2323.7</v>
      </c>
      <c r="N34" s="146">
        <f>SUM(N23:N32)</f>
        <v>2000.1</v>
      </c>
      <c r="O34" s="147">
        <f t="shared" si="4"/>
        <v>2316.9206703910613</v>
      </c>
      <c r="P34" s="148">
        <f>SUM(P23:P32)</f>
        <v>474.87407136871514</v>
      </c>
      <c r="Q34" s="149">
        <f t="shared" si="2"/>
        <v>2308.4603351955307</v>
      </c>
      <c r="R34" s="150">
        <f t="shared" si="3"/>
        <v>462.43703568435757</v>
      </c>
    </row>
    <row r="35" spans="1:18" ht="14.25" thickBot="1">
      <c r="A35" s="128" t="s">
        <v>24</v>
      </c>
      <c r="B35" s="197"/>
      <c r="C35" s="129">
        <v>2900</v>
      </c>
      <c r="D35" s="130">
        <v>2500</v>
      </c>
      <c r="E35" s="131">
        <v>2900</v>
      </c>
      <c r="F35" s="130">
        <v>530</v>
      </c>
      <c r="G35" s="132">
        <v>2200</v>
      </c>
      <c r="H35" s="130">
        <v>1900</v>
      </c>
      <c r="I35" s="131">
        <v>2200</v>
      </c>
      <c r="J35" s="130">
        <v>410</v>
      </c>
      <c r="K35" s="132">
        <f t="shared" si="0"/>
        <v>2550</v>
      </c>
      <c r="L35" s="133">
        <f t="shared" si="1"/>
        <v>470</v>
      </c>
      <c r="M35" s="134">
        <f>M33+M34</f>
        <v>2564.5499999999997</v>
      </c>
      <c r="N35" s="135">
        <f>N33+N34</f>
        <v>2205.92</v>
      </c>
      <c r="O35" s="136">
        <f t="shared" si="4"/>
        <v>2557.0368016759776</v>
      </c>
      <c r="P35" s="137">
        <f>P33+P34</f>
        <v>490.7750453910615</v>
      </c>
      <c r="Q35" s="138">
        <f t="shared" si="2"/>
        <v>2553.518400837989</v>
      </c>
      <c r="R35" s="139">
        <f t="shared" si="3"/>
        <v>480.3875226955307</v>
      </c>
    </row>
    <row r="36" spans="1:18" ht="14.25" thickTop="1">
      <c r="A36" s="47" t="s">
        <v>17</v>
      </c>
      <c r="B36" s="198">
        <v>0.0001</v>
      </c>
      <c r="C36" s="64">
        <v>680</v>
      </c>
      <c r="D36" s="15">
        <v>590</v>
      </c>
      <c r="E36" s="12">
        <v>680</v>
      </c>
      <c r="F36" s="30">
        <v>0.068</v>
      </c>
      <c r="G36" s="90">
        <v>550</v>
      </c>
      <c r="H36" s="15">
        <v>470</v>
      </c>
      <c r="I36" s="12">
        <v>550</v>
      </c>
      <c r="J36" s="30">
        <v>0.055</v>
      </c>
      <c r="K36" s="90">
        <f t="shared" si="0"/>
        <v>615</v>
      </c>
      <c r="L36" s="99">
        <f t="shared" si="1"/>
        <v>0.0615</v>
      </c>
      <c r="M36" s="70">
        <v>508</v>
      </c>
      <c r="N36" s="40">
        <v>494</v>
      </c>
      <c r="O36" s="103">
        <f>(M36*$M$15+N36*$N$15)/$O$15</f>
        <v>507.7067039106145</v>
      </c>
      <c r="P36" s="72">
        <f>O36*B36</f>
        <v>0.05077067039106146</v>
      </c>
      <c r="Q36" s="44">
        <f t="shared" si="2"/>
        <v>561.3533519553073</v>
      </c>
      <c r="R36" s="107">
        <f t="shared" si="3"/>
        <v>0.056135335195530725</v>
      </c>
    </row>
    <row r="37" spans="1:18" ht="13.5">
      <c r="A37" s="47" t="s">
        <v>18</v>
      </c>
      <c r="B37" s="198">
        <v>0.0001</v>
      </c>
      <c r="C37" s="64">
        <v>13000</v>
      </c>
      <c r="D37" s="15">
        <v>11000</v>
      </c>
      <c r="E37" s="12">
        <v>13000</v>
      </c>
      <c r="F37" s="29">
        <v>1.3</v>
      </c>
      <c r="G37" s="90">
        <v>10000</v>
      </c>
      <c r="H37" s="15">
        <v>8800</v>
      </c>
      <c r="I37" s="12">
        <v>10000</v>
      </c>
      <c r="J37" s="29">
        <v>1</v>
      </c>
      <c r="K37" s="90">
        <f t="shared" si="0"/>
        <v>11500</v>
      </c>
      <c r="L37" s="97">
        <f t="shared" si="1"/>
        <v>1.15</v>
      </c>
      <c r="M37" s="70">
        <v>11300</v>
      </c>
      <c r="N37" s="40">
        <v>11500</v>
      </c>
      <c r="O37" s="103">
        <f t="shared" si="4"/>
        <v>11304.189944134077</v>
      </c>
      <c r="P37" s="72">
        <f>O37*B37</f>
        <v>1.1304189944134078</v>
      </c>
      <c r="Q37" s="44">
        <f t="shared" si="2"/>
        <v>11402.09497206704</v>
      </c>
      <c r="R37" s="106">
        <f t="shared" si="3"/>
        <v>1.1402094972067038</v>
      </c>
    </row>
    <row r="38" spans="1:18" ht="13.5">
      <c r="A38" s="47" t="s">
        <v>19</v>
      </c>
      <c r="B38" s="199">
        <v>0.1</v>
      </c>
      <c r="C38" s="64">
        <v>1100</v>
      </c>
      <c r="D38" s="15">
        <v>910</v>
      </c>
      <c r="E38" s="12">
        <v>1100</v>
      </c>
      <c r="F38" s="15">
        <v>110</v>
      </c>
      <c r="G38" s="90">
        <v>860</v>
      </c>
      <c r="H38" s="15">
        <v>820</v>
      </c>
      <c r="I38" s="12">
        <v>860</v>
      </c>
      <c r="J38" s="15">
        <v>86</v>
      </c>
      <c r="K38" s="90">
        <f t="shared" si="0"/>
        <v>980</v>
      </c>
      <c r="L38" s="98">
        <f t="shared" si="1"/>
        <v>98</v>
      </c>
      <c r="M38" s="70">
        <v>976</v>
      </c>
      <c r="N38" s="40">
        <v>934</v>
      </c>
      <c r="O38" s="103">
        <f t="shared" si="4"/>
        <v>975.1201117318436</v>
      </c>
      <c r="P38" s="74">
        <f>O38*B38</f>
        <v>97.51201117318436</v>
      </c>
      <c r="Q38" s="44">
        <f t="shared" si="2"/>
        <v>977.5600558659219</v>
      </c>
      <c r="R38" s="106">
        <f t="shared" si="3"/>
        <v>97.75600558659218</v>
      </c>
    </row>
    <row r="39" spans="1:18" ht="13.5">
      <c r="A39" s="47" t="s">
        <v>20</v>
      </c>
      <c r="B39" s="199">
        <v>0.01</v>
      </c>
      <c r="C39" s="64">
        <v>50</v>
      </c>
      <c r="D39" s="15">
        <v>44</v>
      </c>
      <c r="E39" s="12">
        <v>50</v>
      </c>
      <c r="F39" s="30">
        <v>0.5</v>
      </c>
      <c r="G39" s="90">
        <v>39</v>
      </c>
      <c r="H39" s="15">
        <v>34</v>
      </c>
      <c r="I39" s="12">
        <v>39</v>
      </c>
      <c r="J39" s="30">
        <v>0.39</v>
      </c>
      <c r="K39" s="90">
        <f t="shared" si="0"/>
        <v>44.5</v>
      </c>
      <c r="L39" s="99">
        <f t="shared" si="1"/>
        <v>0.445</v>
      </c>
      <c r="M39" s="76">
        <v>31.1</v>
      </c>
      <c r="N39" s="45">
        <v>48.5</v>
      </c>
      <c r="O39" s="103">
        <f t="shared" si="4"/>
        <v>31.464525139664808</v>
      </c>
      <c r="P39" s="72">
        <f>O39*B39</f>
        <v>0.31464525139664806</v>
      </c>
      <c r="Q39" s="44">
        <f t="shared" si="2"/>
        <v>37.9822625698324</v>
      </c>
      <c r="R39" s="105">
        <f t="shared" si="3"/>
        <v>0.37982262569832403</v>
      </c>
    </row>
    <row r="40" spans="1:18" ht="13.5">
      <c r="A40" s="151" t="s">
        <v>26</v>
      </c>
      <c r="B40" s="203"/>
      <c r="C40" s="152">
        <v>15000</v>
      </c>
      <c r="D40" s="153">
        <v>13000</v>
      </c>
      <c r="E40" s="154">
        <v>15000</v>
      </c>
      <c r="F40" s="153">
        <v>110</v>
      </c>
      <c r="G40" s="155">
        <v>11000</v>
      </c>
      <c r="H40" s="153">
        <v>10000</v>
      </c>
      <c r="I40" s="154">
        <v>11000</v>
      </c>
      <c r="J40" s="153">
        <v>87</v>
      </c>
      <c r="K40" s="155">
        <f t="shared" si="0"/>
        <v>13000</v>
      </c>
      <c r="L40" s="156">
        <f t="shared" si="1"/>
        <v>98.5</v>
      </c>
      <c r="M40" s="157">
        <f>SUM(M36:M39)</f>
        <v>12815.1</v>
      </c>
      <c r="N40" s="158">
        <f>SUM(N36:N39)</f>
        <v>12976.5</v>
      </c>
      <c r="O40" s="159">
        <f t="shared" si="4"/>
        <v>12818.4812849162</v>
      </c>
      <c r="P40" s="160">
        <f>SUM(P36:P39)</f>
        <v>99.00784608938548</v>
      </c>
      <c r="Q40" s="161">
        <f t="shared" si="2"/>
        <v>12909.2406424581</v>
      </c>
      <c r="R40" s="162">
        <f t="shared" si="3"/>
        <v>98.75392304469274</v>
      </c>
    </row>
    <row r="41" spans="1:18" ht="13.5">
      <c r="A41" s="52" t="s">
        <v>27</v>
      </c>
      <c r="B41" s="199">
        <v>0.0001</v>
      </c>
      <c r="C41" s="65">
        <v>3600</v>
      </c>
      <c r="D41" s="31">
        <v>2900</v>
      </c>
      <c r="E41" s="82">
        <v>3600</v>
      </c>
      <c r="F41" s="40">
        <f>E41*B41</f>
        <v>0.36000000000000004</v>
      </c>
      <c r="G41" s="92">
        <v>3300</v>
      </c>
      <c r="H41" s="24">
        <v>2700</v>
      </c>
      <c r="I41" s="82">
        <v>3300</v>
      </c>
      <c r="J41" s="29">
        <f>I41*B41</f>
        <v>0.33</v>
      </c>
      <c r="K41" s="90">
        <f t="shared" si="0"/>
        <v>3450</v>
      </c>
      <c r="L41" s="99">
        <f t="shared" si="1"/>
        <v>0.34500000000000003</v>
      </c>
      <c r="M41" s="70">
        <v>3310</v>
      </c>
      <c r="N41" s="40">
        <v>3000</v>
      </c>
      <c r="O41" s="103">
        <f t="shared" si="4"/>
        <v>3303.5055865921786</v>
      </c>
      <c r="P41" s="72">
        <f aca="true" t="shared" si="6" ref="P41:P48">O41*B41</f>
        <v>0.33035055865921786</v>
      </c>
      <c r="Q41" s="44">
        <f t="shared" si="2"/>
        <v>3376.7527932960893</v>
      </c>
      <c r="R41" s="105">
        <f t="shared" si="3"/>
        <v>0.33767527932960895</v>
      </c>
    </row>
    <row r="42" spans="1:18" ht="13.5">
      <c r="A42" s="52" t="s">
        <v>28</v>
      </c>
      <c r="B42" s="199">
        <v>0.0001</v>
      </c>
      <c r="C42" s="66">
        <v>77000</v>
      </c>
      <c r="D42" s="46">
        <v>65000</v>
      </c>
      <c r="E42" s="83">
        <v>77000</v>
      </c>
      <c r="F42" s="40">
        <f aca="true" t="shared" si="7" ref="F42:F48">E42*B42</f>
        <v>7.7</v>
      </c>
      <c r="G42" s="93">
        <v>70000</v>
      </c>
      <c r="H42" s="24">
        <v>60000</v>
      </c>
      <c r="I42" s="83">
        <v>70000</v>
      </c>
      <c r="J42" s="29">
        <f aca="true" t="shared" si="8" ref="J42:J48">I42*B42</f>
        <v>7</v>
      </c>
      <c r="K42" s="90">
        <f t="shared" si="0"/>
        <v>73500</v>
      </c>
      <c r="L42" s="97">
        <f t="shared" si="1"/>
        <v>7.35</v>
      </c>
      <c r="M42" s="70">
        <v>58000</v>
      </c>
      <c r="N42" s="40">
        <v>54600</v>
      </c>
      <c r="O42" s="103">
        <f t="shared" si="4"/>
        <v>57928.77094972067</v>
      </c>
      <c r="P42" s="72">
        <f t="shared" si="6"/>
        <v>5.792877094972067</v>
      </c>
      <c r="Q42" s="44">
        <f t="shared" si="2"/>
        <v>65714.38547486033</v>
      </c>
      <c r="R42" s="106">
        <f t="shared" si="3"/>
        <v>6.571438547486034</v>
      </c>
    </row>
    <row r="43" spans="1:18" ht="13.5">
      <c r="A43" s="52" t="s">
        <v>29</v>
      </c>
      <c r="B43" s="199">
        <v>0.0001</v>
      </c>
      <c r="C43" s="66">
        <v>63000</v>
      </c>
      <c r="D43" s="46">
        <v>53000</v>
      </c>
      <c r="E43" s="83">
        <v>63000</v>
      </c>
      <c r="F43" s="46">
        <f>E43*B43</f>
        <v>6.300000000000001</v>
      </c>
      <c r="G43" s="93">
        <v>56000</v>
      </c>
      <c r="H43" s="24">
        <v>49000</v>
      </c>
      <c r="I43" s="83">
        <v>56000</v>
      </c>
      <c r="J43" s="29">
        <f t="shared" si="8"/>
        <v>5.6000000000000005</v>
      </c>
      <c r="K43" s="90">
        <f t="shared" si="0"/>
        <v>59500</v>
      </c>
      <c r="L43" s="97">
        <f t="shared" si="1"/>
        <v>5.950000000000001</v>
      </c>
      <c r="M43" s="70">
        <v>49400</v>
      </c>
      <c r="N43" s="40">
        <v>47900</v>
      </c>
      <c r="O43" s="103">
        <f t="shared" si="4"/>
        <v>49368.57541899441</v>
      </c>
      <c r="P43" s="72">
        <f t="shared" si="6"/>
        <v>4.936857541899442</v>
      </c>
      <c r="Q43" s="44">
        <f t="shared" si="2"/>
        <v>54434.28770949721</v>
      </c>
      <c r="R43" s="106">
        <f t="shared" si="3"/>
        <v>5.443428770949721</v>
      </c>
    </row>
    <row r="44" spans="1:18" ht="13.5">
      <c r="A44" s="52" t="s">
        <v>30</v>
      </c>
      <c r="B44" s="199">
        <v>0.0005</v>
      </c>
      <c r="C44" s="66">
        <v>5400</v>
      </c>
      <c r="D44" s="46">
        <v>4600</v>
      </c>
      <c r="E44" s="83">
        <v>5400</v>
      </c>
      <c r="F44" s="46">
        <f t="shared" si="7"/>
        <v>2.7</v>
      </c>
      <c r="G44" s="93">
        <v>5100</v>
      </c>
      <c r="H44" s="46">
        <v>4300</v>
      </c>
      <c r="I44" s="83">
        <v>5100</v>
      </c>
      <c r="J44" s="29">
        <f t="shared" si="8"/>
        <v>2.5500000000000003</v>
      </c>
      <c r="K44" s="90">
        <f t="shared" si="0"/>
        <v>5250</v>
      </c>
      <c r="L44" s="97">
        <f t="shared" si="1"/>
        <v>2.625</v>
      </c>
      <c r="M44" s="70">
        <v>4490</v>
      </c>
      <c r="N44" s="40">
        <v>4580</v>
      </c>
      <c r="O44" s="103">
        <f t="shared" si="4"/>
        <v>4491.885474860335</v>
      </c>
      <c r="P44" s="72">
        <f t="shared" si="6"/>
        <v>2.2459427374301675</v>
      </c>
      <c r="Q44" s="44">
        <f t="shared" si="2"/>
        <v>4870.942737430168</v>
      </c>
      <c r="R44" s="106">
        <f t="shared" si="3"/>
        <v>2.435471368715084</v>
      </c>
    </row>
    <row r="45" spans="1:18" ht="13.5">
      <c r="A45" s="52" t="s">
        <v>31</v>
      </c>
      <c r="B45" s="199">
        <v>0.0005</v>
      </c>
      <c r="C45" s="66">
        <v>12000</v>
      </c>
      <c r="D45" s="46">
        <v>9800</v>
      </c>
      <c r="E45" s="83">
        <v>12000</v>
      </c>
      <c r="F45" s="42">
        <f t="shared" si="7"/>
        <v>6</v>
      </c>
      <c r="G45" s="93">
        <v>11000</v>
      </c>
      <c r="H45" s="46">
        <v>9700</v>
      </c>
      <c r="I45" s="83">
        <v>11000</v>
      </c>
      <c r="J45" s="29">
        <f t="shared" si="8"/>
        <v>5.5</v>
      </c>
      <c r="K45" s="90">
        <f t="shared" si="0"/>
        <v>11500</v>
      </c>
      <c r="L45" s="97">
        <f t="shared" si="1"/>
        <v>5.75</v>
      </c>
      <c r="M45" s="70">
        <v>9670</v>
      </c>
      <c r="N45" s="40">
        <v>10400</v>
      </c>
      <c r="O45" s="103">
        <f t="shared" si="4"/>
        <v>9685.293296089385</v>
      </c>
      <c r="P45" s="72">
        <f t="shared" si="6"/>
        <v>4.842646648044693</v>
      </c>
      <c r="Q45" s="44">
        <f t="shared" si="2"/>
        <v>10592.646648044692</v>
      </c>
      <c r="R45" s="106">
        <f t="shared" si="3"/>
        <v>5.296323324022346</v>
      </c>
    </row>
    <row r="46" spans="1:18" ht="13.5">
      <c r="A46" s="52" t="s">
        <v>32</v>
      </c>
      <c r="B46" s="199">
        <v>0.0005</v>
      </c>
      <c r="C46" s="66">
        <v>3100</v>
      </c>
      <c r="D46" s="46">
        <v>2600</v>
      </c>
      <c r="E46" s="83">
        <v>3100</v>
      </c>
      <c r="F46" s="42">
        <f t="shared" si="7"/>
        <v>1.55</v>
      </c>
      <c r="G46" s="93">
        <v>2900</v>
      </c>
      <c r="H46" s="46">
        <v>2500</v>
      </c>
      <c r="I46" s="83">
        <v>2900</v>
      </c>
      <c r="J46" s="29">
        <f t="shared" si="8"/>
        <v>1.45</v>
      </c>
      <c r="K46" s="90">
        <f t="shared" si="0"/>
        <v>3000</v>
      </c>
      <c r="L46" s="97">
        <f t="shared" si="1"/>
        <v>1.5</v>
      </c>
      <c r="M46" s="70">
        <v>2430</v>
      </c>
      <c r="N46" s="40">
        <v>2380</v>
      </c>
      <c r="O46" s="103">
        <f t="shared" si="4"/>
        <v>2428.9525139664806</v>
      </c>
      <c r="P46" s="72">
        <f t="shared" si="6"/>
        <v>1.2144762569832404</v>
      </c>
      <c r="Q46" s="44">
        <f t="shared" si="2"/>
        <v>2714.47625698324</v>
      </c>
      <c r="R46" s="106">
        <f t="shared" si="3"/>
        <v>1.3572381284916202</v>
      </c>
    </row>
    <row r="47" spans="1:18" ht="13.5">
      <c r="A47" s="52" t="s">
        <v>33</v>
      </c>
      <c r="B47" s="199">
        <v>1E-05</v>
      </c>
      <c r="C47" s="66">
        <v>3900</v>
      </c>
      <c r="D47" s="46">
        <v>3300</v>
      </c>
      <c r="E47" s="83">
        <v>3900</v>
      </c>
      <c r="F47" s="46">
        <f t="shared" si="7"/>
        <v>0.039</v>
      </c>
      <c r="G47" s="93">
        <v>3800</v>
      </c>
      <c r="H47" s="46">
        <v>3200</v>
      </c>
      <c r="I47" s="83">
        <v>3800</v>
      </c>
      <c r="J47" s="30">
        <f t="shared" si="8"/>
        <v>0.038000000000000006</v>
      </c>
      <c r="K47" s="90">
        <f t="shared" si="0"/>
        <v>3850</v>
      </c>
      <c r="L47" s="99">
        <f t="shared" si="1"/>
        <v>0.038500000000000006</v>
      </c>
      <c r="M47" s="70">
        <v>2920</v>
      </c>
      <c r="N47" s="40">
        <v>2960</v>
      </c>
      <c r="O47" s="103">
        <f t="shared" si="4"/>
        <v>2920.8379888268155</v>
      </c>
      <c r="P47" s="72">
        <f t="shared" si="6"/>
        <v>0.029208379888268157</v>
      </c>
      <c r="Q47" s="44">
        <f t="shared" si="2"/>
        <v>3385.4189944134077</v>
      </c>
      <c r="R47" s="107">
        <f t="shared" si="3"/>
        <v>0.03385418994413408</v>
      </c>
    </row>
    <row r="48" spans="1:18" ht="13.5">
      <c r="A48" s="52" t="s">
        <v>34</v>
      </c>
      <c r="B48" s="199">
        <v>0.0001</v>
      </c>
      <c r="C48" s="66">
        <v>900</v>
      </c>
      <c r="D48" s="46">
        <v>780</v>
      </c>
      <c r="E48" s="83">
        <v>900</v>
      </c>
      <c r="F48" s="46">
        <f t="shared" si="7"/>
        <v>0.09000000000000001</v>
      </c>
      <c r="G48" s="93">
        <v>810</v>
      </c>
      <c r="H48" s="46">
        <v>710</v>
      </c>
      <c r="I48" s="83">
        <v>910</v>
      </c>
      <c r="J48" s="29">
        <f t="shared" si="8"/>
        <v>0.091</v>
      </c>
      <c r="K48" s="90">
        <f t="shared" si="0"/>
        <v>905</v>
      </c>
      <c r="L48" s="99">
        <f t="shared" si="1"/>
        <v>0.0905</v>
      </c>
      <c r="M48" s="70">
        <v>797</v>
      </c>
      <c r="N48" s="40">
        <v>720</v>
      </c>
      <c r="O48" s="103">
        <f t="shared" si="4"/>
        <v>795.3868715083798</v>
      </c>
      <c r="P48" s="72">
        <f t="shared" si="6"/>
        <v>0.07953868715083799</v>
      </c>
      <c r="Q48" s="44">
        <f t="shared" si="2"/>
        <v>850.19343575419</v>
      </c>
      <c r="R48" s="107">
        <f t="shared" si="3"/>
        <v>0.08501934357541899</v>
      </c>
    </row>
    <row r="49" spans="1:18" ht="13.5">
      <c r="A49" s="151" t="s">
        <v>62</v>
      </c>
      <c r="B49" s="200"/>
      <c r="C49" s="163">
        <v>170000</v>
      </c>
      <c r="D49" s="164">
        <v>140000</v>
      </c>
      <c r="E49" s="165">
        <v>170000</v>
      </c>
      <c r="F49" s="166">
        <f>SUM(F41:F48)</f>
        <v>24.739000000000004</v>
      </c>
      <c r="G49" s="167">
        <v>150000</v>
      </c>
      <c r="H49" s="164">
        <v>130000</v>
      </c>
      <c r="I49" s="165">
        <v>150000</v>
      </c>
      <c r="J49" s="168">
        <f>SUM(J41:J48)</f>
        <v>22.559</v>
      </c>
      <c r="K49" s="155">
        <f t="shared" si="0"/>
        <v>160000</v>
      </c>
      <c r="L49" s="156">
        <f t="shared" si="1"/>
        <v>23.649</v>
      </c>
      <c r="M49" s="169">
        <f>SUM(M41:M48)</f>
        <v>131017</v>
      </c>
      <c r="N49" s="170">
        <f>SUM(N41:N48)</f>
        <v>126540</v>
      </c>
      <c r="O49" s="159">
        <f t="shared" si="4"/>
        <v>130923.20810055867</v>
      </c>
      <c r="P49" s="171">
        <f>SUM(P41:P48)</f>
        <v>19.47189790502793</v>
      </c>
      <c r="Q49" s="161">
        <f t="shared" si="2"/>
        <v>145461.60405027933</v>
      </c>
      <c r="R49" s="172">
        <f t="shared" si="3"/>
        <v>21.560448952513966</v>
      </c>
    </row>
    <row r="50" spans="1:18" ht="13.5">
      <c r="A50" s="47" t="s">
        <v>35</v>
      </c>
      <c r="B50" s="195">
        <v>0</v>
      </c>
      <c r="C50" s="66">
        <v>7100</v>
      </c>
      <c r="D50" s="46">
        <v>5800</v>
      </c>
      <c r="E50" s="83">
        <v>7100</v>
      </c>
      <c r="F50" s="46">
        <v>0</v>
      </c>
      <c r="G50" s="93">
        <v>6600</v>
      </c>
      <c r="H50" s="31">
        <v>5700</v>
      </c>
      <c r="I50" s="83">
        <v>6600</v>
      </c>
      <c r="J50" s="40">
        <v>0</v>
      </c>
      <c r="K50" s="90">
        <f t="shared" si="0"/>
        <v>6850</v>
      </c>
      <c r="L50" s="100">
        <v>0</v>
      </c>
      <c r="M50" s="70">
        <v>5910</v>
      </c>
      <c r="N50" s="40">
        <v>5630</v>
      </c>
      <c r="O50" s="103">
        <f t="shared" si="4"/>
        <v>5904.134078212291</v>
      </c>
      <c r="P50" s="36">
        <v>0</v>
      </c>
      <c r="Q50" s="44">
        <f t="shared" si="2"/>
        <v>6377.067039106145</v>
      </c>
      <c r="R50" s="109">
        <f t="shared" si="3"/>
        <v>0</v>
      </c>
    </row>
    <row r="51" spans="1:18" ht="13.5">
      <c r="A51" s="47" t="s">
        <v>36</v>
      </c>
      <c r="B51" s="195">
        <v>0</v>
      </c>
      <c r="C51" s="66">
        <v>5600</v>
      </c>
      <c r="D51" s="46">
        <v>4600</v>
      </c>
      <c r="E51" s="83">
        <v>5600</v>
      </c>
      <c r="F51" s="46">
        <v>0</v>
      </c>
      <c r="G51" s="93">
        <v>5200</v>
      </c>
      <c r="H51" s="46">
        <v>4700</v>
      </c>
      <c r="I51" s="83">
        <v>5200</v>
      </c>
      <c r="J51" s="40">
        <v>0</v>
      </c>
      <c r="K51" s="90">
        <f t="shared" si="0"/>
        <v>5400</v>
      </c>
      <c r="L51" s="100">
        <f t="shared" si="1"/>
        <v>0</v>
      </c>
      <c r="M51" s="70">
        <v>3530</v>
      </c>
      <c r="N51" s="40">
        <v>3920</v>
      </c>
      <c r="O51" s="103">
        <f t="shared" si="4"/>
        <v>3538.1703910614524</v>
      </c>
      <c r="P51" s="36">
        <v>0</v>
      </c>
      <c r="Q51" s="44">
        <f t="shared" si="2"/>
        <v>4469.085195530726</v>
      </c>
      <c r="R51" s="109">
        <f t="shared" si="3"/>
        <v>0</v>
      </c>
    </row>
    <row r="52" spans="1:18" ht="13.5">
      <c r="A52" s="151" t="s">
        <v>37</v>
      </c>
      <c r="B52" s="200"/>
      <c r="C52" s="163">
        <v>1300</v>
      </c>
      <c r="D52" s="164">
        <v>10000</v>
      </c>
      <c r="E52" s="165">
        <v>13000</v>
      </c>
      <c r="F52" s="164">
        <v>0</v>
      </c>
      <c r="G52" s="167">
        <v>12000</v>
      </c>
      <c r="H52" s="164">
        <v>10000</v>
      </c>
      <c r="I52" s="165">
        <v>12000</v>
      </c>
      <c r="J52" s="170">
        <v>0</v>
      </c>
      <c r="K52" s="155">
        <f t="shared" si="0"/>
        <v>12500</v>
      </c>
      <c r="L52" s="173">
        <f t="shared" si="1"/>
        <v>0</v>
      </c>
      <c r="M52" s="169">
        <f>SUM(M50:M51)</f>
        <v>9440</v>
      </c>
      <c r="N52" s="170">
        <f>SUM(N50:N51)</f>
        <v>9550</v>
      </c>
      <c r="O52" s="159">
        <f t="shared" si="4"/>
        <v>9442.304469273742</v>
      </c>
      <c r="P52" s="174">
        <v>0</v>
      </c>
      <c r="Q52" s="161">
        <f t="shared" si="2"/>
        <v>10971.152234636871</v>
      </c>
      <c r="R52" s="175">
        <f t="shared" si="3"/>
        <v>0</v>
      </c>
    </row>
    <row r="53" spans="1:18" ht="14.25" thickBot="1">
      <c r="A53" s="192" t="s">
        <v>44</v>
      </c>
      <c r="B53" s="201"/>
      <c r="C53" s="176">
        <f aca="true" t="shared" si="9" ref="C53:J53">C40+C49+C52</f>
        <v>186300</v>
      </c>
      <c r="D53" s="177">
        <f t="shared" si="9"/>
        <v>163000</v>
      </c>
      <c r="E53" s="178">
        <f t="shared" si="9"/>
        <v>198000</v>
      </c>
      <c r="F53" s="179">
        <f t="shared" si="9"/>
        <v>134.739</v>
      </c>
      <c r="G53" s="180">
        <f t="shared" si="9"/>
        <v>173000</v>
      </c>
      <c r="H53" s="177">
        <f t="shared" si="9"/>
        <v>150000</v>
      </c>
      <c r="I53" s="178">
        <f t="shared" si="9"/>
        <v>173000</v>
      </c>
      <c r="J53" s="181">
        <f t="shared" si="9"/>
        <v>109.559</v>
      </c>
      <c r="K53" s="182">
        <f t="shared" si="0"/>
        <v>185500</v>
      </c>
      <c r="L53" s="183">
        <f t="shared" si="1"/>
        <v>122.149</v>
      </c>
      <c r="M53" s="184">
        <f>M40+M49+M52</f>
        <v>153272.1</v>
      </c>
      <c r="N53" s="181">
        <f>N40+N49+N52</f>
        <v>149066.5</v>
      </c>
      <c r="O53" s="185">
        <f>O40+O49+O52</f>
        <v>153183.9938547486</v>
      </c>
      <c r="P53" s="186">
        <f>P40+P49+P52</f>
        <v>118.47974399441341</v>
      </c>
      <c r="Q53" s="187">
        <f t="shared" si="2"/>
        <v>169341.9969273743</v>
      </c>
      <c r="R53" s="188">
        <f t="shared" si="3"/>
        <v>120.3143719972067</v>
      </c>
    </row>
    <row r="54" spans="1:18" ht="15" thickBot="1" thickTop="1">
      <c r="A54" s="48" t="s">
        <v>45</v>
      </c>
      <c r="B54" s="202"/>
      <c r="C54" s="67"/>
      <c r="D54" s="23"/>
      <c r="E54" s="84"/>
      <c r="F54" s="49">
        <f>F35+F53</f>
        <v>664.739</v>
      </c>
      <c r="G54" s="94"/>
      <c r="H54" s="23"/>
      <c r="I54" s="84"/>
      <c r="J54" s="50">
        <f>J35+J53</f>
        <v>519.559</v>
      </c>
      <c r="K54" s="95"/>
      <c r="L54" s="96">
        <f t="shared" si="1"/>
        <v>592.149</v>
      </c>
      <c r="M54" s="67"/>
      <c r="N54" s="23"/>
      <c r="O54" s="84"/>
      <c r="P54" s="77">
        <f>P35+P53</f>
        <v>609.2547893854749</v>
      </c>
      <c r="Q54" s="51"/>
      <c r="R54" s="110">
        <f t="shared" si="3"/>
        <v>600.7018946927374</v>
      </c>
    </row>
    <row r="55" spans="13:16" ht="13.5">
      <c r="M55" s="17"/>
      <c r="N55" s="17"/>
      <c r="O55" s="17"/>
      <c r="P55" s="17"/>
    </row>
    <row r="56" spans="1:16" ht="13.5">
      <c r="A56" s="1" t="s">
        <v>73</v>
      </c>
      <c r="M56" s="17"/>
      <c r="N56" s="17"/>
      <c r="O56" s="17"/>
      <c r="P56" s="17"/>
    </row>
    <row r="57" spans="1:16" ht="13.5">
      <c r="A57" s="1" t="s">
        <v>69</v>
      </c>
      <c r="M57" s="17"/>
      <c r="N57" s="17"/>
      <c r="O57" s="17"/>
      <c r="P57" s="17"/>
    </row>
    <row r="58" spans="1:16" ht="13.5">
      <c r="A58" s="2" t="s">
        <v>74</v>
      </c>
      <c r="M58" s="17"/>
      <c r="N58" s="17"/>
      <c r="O58" s="17"/>
      <c r="P58" s="17"/>
    </row>
    <row r="59" spans="1:16" ht="13.5">
      <c r="A59" s="17" t="s">
        <v>70</v>
      </c>
      <c r="M59" s="17"/>
      <c r="N59" s="17"/>
      <c r="O59" s="17"/>
      <c r="P59" s="17"/>
    </row>
    <row r="60" spans="1:16" ht="13.5">
      <c r="A60" s="17" t="s">
        <v>71</v>
      </c>
      <c r="M60" s="17"/>
      <c r="N60" s="17"/>
      <c r="O60" s="17"/>
      <c r="P60" s="17"/>
    </row>
    <row r="61" spans="1:16" ht="13.5">
      <c r="A61" s="1" t="s">
        <v>72</v>
      </c>
      <c r="M61" s="17"/>
      <c r="N61" s="17"/>
      <c r="O61" s="17"/>
      <c r="P61" s="17"/>
    </row>
    <row r="62" spans="13:16" ht="13.5">
      <c r="M62" s="17"/>
      <c r="N62" s="17"/>
      <c r="O62" s="17"/>
      <c r="P62" s="17"/>
    </row>
    <row r="73" spans="1:6" s="19" customFormat="1" ht="13.5">
      <c r="A73" s="3"/>
      <c r="B73" s="17"/>
      <c r="C73" s="211"/>
      <c r="D73" s="211"/>
      <c r="E73" s="211"/>
      <c r="F73" s="211"/>
    </row>
    <row r="74" spans="2:6" s="19" customFormat="1" ht="13.5">
      <c r="B74" s="17"/>
      <c r="C74" s="211"/>
      <c r="D74" s="211"/>
      <c r="E74" s="211"/>
      <c r="F74" s="211"/>
    </row>
    <row r="75" spans="2:6" s="19" customFormat="1" ht="13.5">
      <c r="B75" s="17"/>
      <c r="C75" s="211"/>
      <c r="D75" s="211"/>
      <c r="E75" s="211"/>
      <c r="F75" s="211"/>
    </row>
    <row r="76" spans="2:6" s="19" customFormat="1" ht="13.5">
      <c r="B76" s="17"/>
      <c r="C76" s="211"/>
      <c r="D76" s="211"/>
      <c r="E76" s="211"/>
      <c r="F76" s="211"/>
    </row>
    <row r="77" spans="2:6" s="19" customFormat="1" ht="13.5">
      <c r="B77" s="17"/>
      <c r="C77" s="211"/>
      <c r="D77" s="211"/>
      <c r="E77" s="211"/>
      <c r="F77" s="211"/>
    </row>
    <row r="78" spans="2:6" s="19" customFormat="1" ht="13.5">
      <c r="B78" s="17"/>
      <c r="C78" s="211"/>
      <c r="D78" s="211"/>
      <c r="E78" s="211"/>
      <c r="F78" s="211"/>
    </row>
    <row r="100" spans="13:14" ht="13.5">
      <c r="M100" s="4"/>
      <c r="N100" s="4"/>
    </row>
    <row r="101" spans="13:14" ht="13.5">
      <c r="M101" s="4"/>
      <c r="N101" s="4"/>
    </row>
    <row r="102" spans="13:14" ht="13.5">
      <c r="M102" s="4"/>
      <c r="N102" s="4"/>
    </row>
    <row r="103" spans="13:14" ht="13.5">
      <c r="M103" s="4"/>
      <c r="N103" s="4"/>
    </row>
    <row r="104" spans="13:14" ht="13.5">
      <c r="M104" s="4"/>
      <c r="N104" s="4"/>
    </row>
    <row r="105" spans="13:14" ht="13.5">
      <c r="M105" s="4"/>
      <c r="N105" s="4"/>
    </row>
    <row r="106" spans="13:14" ht="13.5">
      <c r="M106" s="4"/>
      <c r="N106" s="4"/>
    </row>
    <row r="107" spans="13:14" ht="13.5">
      <c r="M107" s="4"/>
      <c r="N107" s="4"/>
    </row>
    <row r="108" spans="13:14" ht="13.5">
      <c r="M108" s="4"/>
      <c r="N108" s="4"/>
    </row>
    <row r="109" spans="13:14" ht="13.5">
      <c r="M109" s="4"/>
      <c r="N109" s="4"/>
    </row>
    <row r="110" spans="13:14" ht="13.5">
      <c r="M110" s="5"/>
      <c r="N110" s="5"/>
    </row>
  </sheetData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600" verticalDpi="600" orientation="landscape" paperSize="9" scale="61" r:id="rId1"/>
  <headerFooter alignWithMargins="0">
    <oddHeader>&amp;C横浜国立大学大学院環境情報研究院益永研究室</oddHeader>
  </headerFooter>
  <ignoredErrors>
    <ignoredError sqref="M33:P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Yokohama National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Concentration and TEQ of 2,3,7,8-PCDD/DFs and co-PCBs in Yusho rice oil</dc:title>
  <dc:subject/>
  <dc:creator>Shigeki Masunaga</dc:creator>
  <cp:keywords/>
  <dc:description>国立大学法人 横浜国立大学　大学院環境情報研究院　益永研究室</dc:description>
  <cp:lastModifiedBy>Shigeki Masunaga</cp:lastModifiedBy>
  <cp:lastPrinted>2005-09-28T03:30:34Z</cp:lastPrinted>
  <dcterms:created xsi:type="dcterms:W3CDTF">2005-09-27T08:55:26Z</dcterms:created>
  <dcterms:modified xsi:type="dcterms:W3CDTF">2005-09-28T03:30:37Z</dcterms:modified>
  <cp:category/>
  <cp:version/>
  <cp:contentType/>
  <cp:contentStatus/>
</cp:coreProperties>
</file>